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04D737A7-2070-4815-A9E2-46B15799231C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F162" i="11"/>
  <c r="I161" i="11"/>
  <c r="H161" i="11"/>
  <c r="F160" i="11"/>
  <c r="I159" i="11"/>
  <c r="H159" i="11"/>
  <c r="D159" i="11"/>
  <c r="F158" i="11"/>
  <c r="D158" i="11"/>
  <c r="C158" i="11"/>
  <c r="I144" i="11"/>
  <c r="H144" i="11"/>
  <c r="E144" i="11"/>
  <c r="K140" i="11"/>
  <c r="I140" i="11"/>
  <c r="H140" i="11"/>
  <c r="E140" i="11"/>
  <c r="I139" i="11"/>
  <c r="H139" i="11"/>
  <c r="K139" i="11" s="1"/>
  <c r="E139" i="11"/>
  <c r="I138" i="11"/>
  <c r="E138" i="11"/>
  <c r="H134" i="11"/>
  <c r="F134" i="11"/>
  <c r="F130" i="11"/>
  <c r="E130" i="11"/>
  <c r="F129" i="11"/>
  <c r="F128" i="11"/>
  <c r="F127" i="11"/>
  <c r="F126" i="11"/>
  <c r="F125" i="11"/>
  <c r="F124" i="11"/>
  <c r="E124" i="11"/>
  <c r="F123" i="11"/>
  <c r="F122" i="11"/>
  <c r="F121" i="11"/>
  <c r="F120" i="11"/>
  <c r="D120" i="11"/>
  <c r="K120" i="11" s="1"/>
  <c r="F119" i="11"/>
  <c r="K114" i="11"/>
  <c r="F114" i="11"/>
  <c r="H114" i="11" s="1"/>
  <c r="E114" i="11"/>
  <c r="D114" i="11"/>
  <c r="E113" i="11"/>
  <c r="F113" i="11" s="1"/>
  <c r="H113" i="11" s="1"/>
  <c r="K113" i="11" s="1"/>
  <c r="D113" i="11"/>
  <c r="E112" i="11"/>
  <c r="D112" i="11"/>
  <c r="E111" i="11"/>
  <c r="D111" i="11"/>
  <c r="H110" i="11"/>
  <c r="K110" i="11" s="1"/>
  <c r="F110" i="11"/>
  <c r="E110" i="11"/>
  <c r="E126" i="11" s="1"/>
  <c r="D110" i="11"/>
  <c r="H109" i="11"/>
  <c r="K109" i="11" s="1"/>
  <c r="E109" i="11"/>
  <c r="F109" i="11" s="1"/>
  <c r="D109" i="11"/>
  <c r="K108" i="11"/>
  <c r="F108" i="11"/>
  <c r="H108" i="11" s="1"/>
  <c r="E108" i="11"/>
  <c r="D108" i="11"/>
  <c r="E107" i="11"/>
  <c r="F107" i="11" s="1"/>
  <c r="H107" i="11" s="1"/>
  <c r="K107" i="11" s="1"/>
  <c r="D107" i="11"/>
  <c r="E106" i="11"/>
  <c r="D106" i="11"/>
  <c r="E105" i="11"/>
  <c r="E121" i="11" s="1"/>
  <c r="D105" i="11"/>
  <c r="H104" i="11"/>
  <c r="K104" i="11" s="1"/>
  <c r="F104" i="11"/>
  <c r="E104" i="11"/>
  <c r="E120" i="11" s="1"/>
  <c r="D104" i="11"/>
  <c r="F103" i="1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83" i="11"/>
  <c r="J79" i="11"/>
  <c r="J81" i="11" s="1"/>
  <c r="H46" i="11"/>
  <c r="J45" i="11"/>
  <c r="H45" i="11"/>
  <c r="C45" i="11"/>
  <c r="C49" i="11" s="1"/>
  <c r="J39" i="11"/>
  <c r="J38" i="11"/>
  <c r="J37" i="11"/>
  <c r="J36" i="11"/>
  <c r="J35" i="11"/>
  <c r="J34" i="11"/>
  <c r="J33" i="11"/>
  <c r="J32" i="11"/>
  <c r="J25" i="11"/>
  <c r="C17" i="11"/>
  <c r="C46" i="11" s="1"/>
  <c r="C50" i="11" s="1"/>
  <c r="C16" i="11"/>
  <c r="K10" i="11"/>
  <c r="J17" i="11" s="1"/>
  <c r="J10" i="11"/>
  <c r="H10" i="11"/>
  <c r="E10" i="11"/>
  <c r="L9" i="11"/>
  <c r="J9" i="11"/>
  <c r="K9" i="11" s="1"/>
  <c r="J16" i="11" s="1"/>
  <c r="H9" i="11"/>
  <c r="F9" i="11"/>
  <c r="J49" i="11" s="1"/>
  <c r="E9" i="11"/>
  <c r="E134" i="11"/>
  <c r="G203" i="1"/>
  <c r="G202" i="1"/>
  <c r="G201" i="1"/>
  <c r="G200" i="1"/>
  <c r="G199" i="1"/>
  <c r="K177" i="1"/>
  <c r="E185" i="1" s="1"/>
  <c r="F162" i="1"/>
  <c r="I161" i="1"/>
  <c r="H161" i="1"/>
  <c r="F160" i="1"/>
  <c r="I159" i="1"/>
  <c r="H159" i="1"/>
  <c r="E159" i="1"/>
  <c r="F158" i="1"/>
  <c r="K144" i="1"/>
  <c r="K145" i="1" s="1"/>
  <c r="K140" i="1"/>
  <c r="K139" i="1"/>
  <c r="K138" i="1"/>
  <c r="K141" i="1" s="1"/>
  <c r="E134" i="1"/>
  <c r="K134" i="1" s="1"/>
  <c r="K135" i="1" s="1"/>
  <c r="K151" i="1" s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K120" i="1" s="1"/>
  <c r="E120" i="1"/>
  <c r="D120" i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D104" i="1"/>
  <c r="D128" i="1" s="1"/>
  <c r="K128" i="1" s="1"/>
  <c r="K99" i="1"/>
  <c r="E99" i="1"/>
  <c r="E98" i="1"/>
  <c r="K97" i="1"/>
  <c r="E97" i="1"/>
  <c r="K96" i="1"/>
  <c r="J81" i="1"/>
  <c r="J83" i="1" s="1"/>
  <c r="J79" i="1"/>
  <c r="J49" i="1"/>
  <c r="H46" i="1"/>
  <c r="C46" i="1"/>
  <c r="C50" i="1" s="1"/>
  <c r="H45" i="1"/>
  <c r="J40" i="1"/>
  <c r="J25" i="1"/>
  <c r="C17" i="1"/>
  <c r="C16" i="1"/>
  <c r="C45" i="1" s="1"/>
  <c r="C49" i="1" s="1"/>
  <c r="K10" i="1"/>
  <c r="J17" i="1" s="1"/>
  <c r="F10" i="1"/>
  <c r="K9" i="1"/>
  <c r="J16" i="1" s="1"/>
  <c r="K152" i="1" l="1"/>
  <c r="K46" i="1"/>
  <c r="K17" i="1"/>
  <c r="K16" i="1"/>
  <c r="K19" i="1" s="1"/>
  <c r="K25" i="1" s="1"/>
  <c r="K45" i="1"/>
  <c r="K115" i="1"/>
  <c r="K49" i="11"/>
  <c r="D127" i="1"/>
  <c r="K127" i="1" s="1"/>
  <c r="K50" i="11"/>
  <c r="K98" i="1"/>
  <c r="K100" i="1" s="1"/>
  <c r="K97" i="11"/>
  <c r="E98" i="11"/>
  <c r="D124" i="1"/>
  <c r="K124" i="1" s="1"/>
  <c r="D130" i="1"/>
  <c r="K130" i="1" s="1"/>
  <c r="E99" i="11"/>
  <c r="D123" i="1"/>
  <c r="K123" i="1" s="1"/>
  <c r="D126" i="1"/>
  <c r="K126" i="1" s="1"/>
  <c r="D129" i="1"/>
  <c r="K129" i="1" s="1"/>
  <c r="I134" i="11"/>
  <c r="K134" i="11" s="1"/>
  <c r="K135" i="11" s="1"/>
  <c r="K96" i="11"/>
  <c r="K99" i="11"/>
  <c r="H138" i="11"/>
  <c r="K138" i="11" s="1"/>
  <c r="K141" i="11" s="1"/>
  <c r="D121" i="1"/>
  <c r="K121" i="1" s="1"/>
  <c r="K131" i="1" s="1"/>
  <c r="F10" i="11"/>
  <c r="E97" i="11"/>
  <c r="D122" i="1"/>
  <c r="K122" i="1" s="1"/>
  <c r="D125" i="1"/>
  <c r="K125" i="1" s="1"/>
  <c r="H111" i="11"/>
  <c r="K111" i="11" s="1"/>
  <c r="E127" i="11"/>
  <c r="F111" i="11"/>
  <c r="D123" i="11"/>
  <c r="D126" i="11"/>
  <c r="K126" i="11" s="1"/>
  <c r="D129" i="11"/>
  <c r="K129" i="11" s="1"/>
  <c r="K46" i="11"/>
  <c r="K17" i="11"/>
  <c r="K45" i="11"/>
  <c r="K16" i="11"/>
  <c r="K19" i="11" s="1"/>
  <c r="J40" i="11"/>
  <c r="E122" i="11"/>
  <c r="F106" i="11"/>
  <c r="H106" i="11" s="1"/>
  <c r="K106" i="11" s="1"/>
  <c r="K144" i="11"/>
  <c r="K145" i="11" s="1"/>
  <c r="F105" i="11"/>
  <c r="H105" i="11" s="1"/>
  <c r="K105" i="11" s="1"/>
  <c r="E128" i="11"/>
  <c r="F112" i="11"/>
  <c r="H112" i="11" s="1"/>
  <c r="K112" i="11" s="1"/>
  <c r="D130" i="11"/>
  <c r="K130" i="11" s="1"/>
  <c r="D127" i="11"/>
  <c r="K127" i="11" s="1"/>
  <c r="D124" i="11"/>
  <c r="K124" i="11" s="1"/>
  <c r="D121" i="11"/>
  <c r="K121" i="11" s="1"/>
  <c r="D128" i="11"/>
  <c r="D125" i="11"/>
  <c r="D122" i="11"/>
  <c r="K122" i="11" s="1"/>
  <c r="E123" i="11"/>
  <c r="E129" i="11"/>
  <c r="E125" i="11"/>
  <c r="K151" i="11" l="1"/>
  <c r="K51" i="1"/>
  <c r="K57" i="1" s="1"/>
  <c r="K152" i="11"/>
  <c r="K146" i="1"/>
  <c r="K170" i="1" s="1"/>
  <c r="K115" i="11"/>
  <c r="K77" i="11"/>
  <c r="K26" i="11"/>
  <c r="K76" i="11"/>
  <c r="K66" i="11"/>
  <c r="K25" i="11"/>
  <c r="K88" i="11"/>
  <c r="K80" i="11"/>
  <c r="K75" i="11"/>
  <c r="K65" i="11"/>
  <c r="K67" i="11" s="1"/>
  <c r="K74" i="11"/>
  <c r="K78" i="11"/>
  <c r="K73" i="11"/>
  <c r="K62" i="11"/>
  <c r="K82" i="11"/>
  <c r="K63" i="11"/>
  <c r="K123" i="11"/>
  <c r="K51" i="11"/>
  <c r="K57" i="11" s="1"/>
  <c r="J150" i="1"/>
  <c r="K98" i="11"/>
  <c r="K100" i="11" s="1"/>
  <c r="I156" i="1"/>
  <c r="K125" i="11"/>
  <c r="K128" i="11"/>
  <c r="K131" i="11" s="1"/>
  <c r="K88" i="1"/>
  <c r="K80" i="1"/>
  <c r="K75" i="1"/>
  <c r="K65" i="1"/>
  <c r="K67" i="1" s="1"/>
  <c r="K77" i="1"/>
  <c r="K74" i="1"/>
  <c r="K26" i="1"/>
  <c r="K27" i="1" s="1"/>
  <c r="K66" i="1"/>
  <c r="K73" i="1"/>
  <c r="K63" i="1"/>
  <c r="K76" i="1"/>
  <c r="K82" i="1"/>
  <c r="K78" i="1"/>
  <c r="K62" i="1"/>
  <c r="K27" i="11" l="1"/>
  <c r="K146" i="11"/>
  <c r="K170" i="11" s="1"/>
  <c r="K55" i="1"/>
  <c r="K37" i="1"/>
  <c r="K35" i="1"/>
  <c r="K39" i="1"/>
  <c r="K36" i="1"/>
  <c r="K32" i="1"/>
  <c r="K38" i="1"/>
  <c r="K33" i="1"/>
  <c r="K34" i="1"/>
  <c r="K79" i="1"/>
  <c r="K81" i="1" s="1"/>
  <c r="K83" i="1" s="1"/>
  <c r="K91" i="1" s="1"/>
  <c r="K55" i="11"/>
  <c r="K35" i="11"/>
  <c r="K38" i="11"/>
  <c r="K32" i="11"/>
  <c r="K79" i="11"/>
  <c r="K81" i="11" s="1"/>
  <c r="K83" i="11" s="1"/>
  <c r="K91" i="11" s="1"/>
  <c r="K64" i="1"/>
  <c r="K68" i="1" s="1"/>
  <c r="K90" i="1" s="1"/>
  <c r="J150" i="11"/>
  <c r="K33" i="11"/>
  <c r="K64" i="11"/>
  <c r="K68" i="11"/>
  <c r="K90" i="11" s="1"/>
  <c r="K156" i="1"/>
  <c r="I156" i="11"/>
  <c r="K36" i="11" l="1"/>
  <c r="K34" i="11"/>
  <c r="K40" i="11" s="1"/>
  <c r="K56" i="11" s="1"/>
  <c r="K58" i="11" s="1"/>
  <c r="K89" i="11" s="1"/>
  <c r="K92" i="11" s="1"/>
  <c r="K39" i="11"/>
  <c r="K37" i="11"/>
  <c r="K156" i="11"/>
  <c r="I157" i="1"/>
  <c r="K40" i="1"/>
  <c r="K56" i="1" s="1"/>
  <c r="K58" i="1" s="1"/>
  <c r="K89" i="1" s="1"/>
  <c r="K92" i="1" s="1"/>
  <c r="K169" i="11" l="1"/>
  <c r="J149" i="11"/>
  <c r="K157" i="1"/>
  <c r="K169" i="1"/>
  <c r="J149" i="1"/>
  <c r="I157" i="11"/>
  <c r="K157" i="11" l="1"/>
  <c r="I158" i="1"/>
  <c r="J152" i="11"/>
  <c r="J152" i="1"/>
  <c r="K158" i="1" l="1"/>
  <c r="H156" i="1"/>
  <c r="H156" i="11"/>
  <c r="I158" i="11"/>
  <c r="E193" i="1" l="1"/>
  <c r="E187" i="1"/>
  <c r="E189" i="1"/>
  <c r="E190" i="1"/>
  <c r="E188" i="1"/>
  <c r="K158" i="11"/>
  <c r="I160" i="1"/>
  <c r="K160" i="1" s="1"/>
  <c r="K162" i="1" s="1"/>
  <c r="J156" i="11"/>
  <c r="J156" i="1"/>
  <c r="H157" i="1" s="1"/>
  <c r="J157" i="1" l="1"/>
  <c r="H158" i="1" s="1"/>
  <c r="K176" i="1"/>
  <c r="K174" i="1"/>
  <c r="H157" i="11"/>
  <c r="I160" i="11"/>
  <c r="K160" i="11" s="1"/>
  <c r="K162" i="11" s="1"/>
  <c r="E186" i="1"/>
  <c r="E191" i="1"/>
  <c r="E194" i="1"/>
  <c r="K176" i="11" l="1"/>
  <c r="E195" i="1" s="1"/>
  <c r="K174" i="11"/>
  <c r="J157" i="11"/>
  <c r="H158" i="11" s="1"/>
  <c r="J158" i="1"/>
  <c r="E192" i="1"/>
  <c r="J158" i="11" l="1"/>
  <c r="H160" i="1"/>
  <c r="J160" i="1" s="1"/>
  <c r="J162" i="1" s="1"/>
  <c r="D188" i="1"/>
  <c r="H160" i="11" l="1"/>
  <c r="J160" i="11" s="1"/>
  <c r="J162" i="11" s="1"/>
  <c r="K171" i="1"/>
  <c r="K172" i="1" s="1"/>
  <c r="K173" i="1" s="1"/>
  <c r="K175" i="1"/>
  <c r="D185" i="1" s="1"/>
  <c r="C185" i="1" s="1"/>
  <c r="D193" i="1"/>
  <c r="D186" i="1"/>
  <c r="D187" i="1"/>
  <c r="C188" i="1"/>
  <c r="K171" i="11" l="1"/>
  <c r="K172" i="11" s="1"/>
  <c r="K175" i="11"/>
  <c r="D195" i="1" s="1"/>
  <c r="D192" i="1"/>
  <c r="C193" i="1"/>
  <c r="A188" i="1"/>
  <c r="F188" i="1"/>
  <c r="F185" i="1"/>
  <c r="A185" i="1"/>
  <c r="C187" i="1"/>
  <c r="C186" i="1"/>
  <c r="C195" i="1" l="1"/>
  <c r="A195" i="1" s="1"/>
  <c r="K173" i="11"/>
  <c r="D190" i="1"/>
  <c r="D194" i="1"/>
  <c r="A187" i="1"/>
  <c r="F187" i="1"/>
  <c r="F186" i="1"/>
  <c r="A186" i="1"/>
  <c r="D191" i="1"/>
  <c r="A193" i="1"/>
  <c r="F193" i="1"/>
  <c r="D189" i="1"/>
  <c r="C192" i="1"/>
  <c r="F195" i="1" l="1"/>
  <c r="C194" i="1"/>
  <c r="C191" i="1"/>
  <c r="F192" i="1"/>
  <c r="A192" i="1"/>
  <c r="C189" i="1"/>
  <c r="C190" i="1"/>
  <c r="F189" i="1" l="1"/>
  <c r="A189" i="1"/>
  <c r="F191" i="1"/>
  <c r="A191" i="1"/>
  <c r="A194" i="1"/>
  <c r="F194" i="1"/>
  <c r="F190" i="1"/>
  <c r="A190" i="1"/>
</calcChain>
</file>

<file path=xl/sharedStrings.xml><?xml version="1.0" encoding="utf-8"?>
<sst xmlns="http://schemas.openxmlformats.org/spreadsheetml/2006/main" count="675" uniqueCount="263">
  <si>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</si>
  <si>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</si>
  <si>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</si>
  <si>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</si>
  <si>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</si>
  <si>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</si>
  <si>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</si>
  <si>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</si>
  <si>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</si>
  <si>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</si>
  <si>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</si>
  <si>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</si>
  <si>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</si>
  <si>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</si>
  <si>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</si>
  <si>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</si>
  <si>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</si>
  <si>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</si>
  <si>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</si>
  <si>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</si>
  <si>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</si>
  <si>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</si>
  <si>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</si>
  <si>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</si>
  <si>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</si>
  <si>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</si>
  <si>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</si>
  <si>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</si>
  <si>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</si>
  <si>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</si>
  <si>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</si>
  <si>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</si>
  <si>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</si>
  <si>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</si>
  <si>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</si>
  <si>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</si>
  <si>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</si>
  <si>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</si>
  <si>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</si>
  <si>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</si>
  <si>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</si>
  <si>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</si>
  <si>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</si>
  <si>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</si>
  <si>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</si>
  <si>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</si>
  <si>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</si>
  <si>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</si>
  <si>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</si>
  <si>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</si>
  <si>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</si>
  <si>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</si>
  <si>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</si>
  <si>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</si>
  <si>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</si>
  <si>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</si>
  <si>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</si>
  <si>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</si>
  <si>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</si>
  <si>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</si>
  <si>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</si>
  <si>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</si>
  <si>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</si>
  <si>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</si>
  <si>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</si>
  <si>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</si>
  <si>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</si>
  <si>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</si>
  <si>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</si>
  <si>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</si>
  <si>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</si>
  <si>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</si>
  <si>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</si>
  <si>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</si>
  <si>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</si>
  <si>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</si>
  <si>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</si>
  <si>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</si>
  <si>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</si>
  <si>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</si>
  <si>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</si>
  <si>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</si>
  <si>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</si>
  <si>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</si>
  <si>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</si>
  <si>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</si>
  <si>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</si>
  <si>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</si>
  <si>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</si>
  <si>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</si>
  <si>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</si>
  <si>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</si>
  <si>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</si>
  <si>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</si>
  <si>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</si>
  <si>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</si>
  <si>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</si>
  <si>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</si>
  <si>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</si>
  <si>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</si>
  <si>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</si>
  <si>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</si>
  <si>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</si>
  <si>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</si>
  <si>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</si>
  <si>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</si>
  <si>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</si>
  <si>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</si>
  <si>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</si>
  <si>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</si>
  <si>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</si>
  <si>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</si>
  <si>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</si>
  <si>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</si>
  <si>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</si>
  <si>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</si>
  <si>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</si>
  <si>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</si>
  <si>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</si>
  <si>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</si>
  <si>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</si>
  <si>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</si>
  <si>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</si>
  <si>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</si>
  <si>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</si>
  <si>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</si>
  <si>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</si>
  <si>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</si>
  <si>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</si>
  <si>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</si>
  <si>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</si>
  <si>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</si>
  <si>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</si>
  <si>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</si>
  <si>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</si>
  <si>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</si>
  <si>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</si>
  <si>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</si>
  <si>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</si>
  <si>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</si>
  <si>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</si>
  <si>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</si>
  <si>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</si>
  <si>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</si>
  <si>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</si>
  <si>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</si>
  <si>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</si>
  <si>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</si>
  <si>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</si>
  <si>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</si>
  <si>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</si>
  <si>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</si>
  <si>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</si>
  <si>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</si>
  <si>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</si>
  <si>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</si>
  <si>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</si>
  <si>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</si>
  <si>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</si>
  <si>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</si>
  <si>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A CADA 20MIL KM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</si>
  <si>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</si>
  <si>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</si>
  <si>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</si>
  <si>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</si>
  <si>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</si>
  <si>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</si>
  <si>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</si>
  <si>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</si>
  <si>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</si>
  <si>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</si>
  <si>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</si>
  <si>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</si>
  <si>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</si>
  <si>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</si>
  <si>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</si>
  <si>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</si>
  <si>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</si>
  <si>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</si>
  <si>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</si>
  <si>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</si>
  <si>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</si>
  <si>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</si>
  <si>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</si>
  <si>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</si>
  <si>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</si>
  <si>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</si>
  <si>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</si>
  <si>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</si>
  <si>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</si>
  <si>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</si>
  <si>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</si>
  <si>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</si>
  <si>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</si>
  <si>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</si>
  <si>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</si>
  <si>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</si>
  <si>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</si>
  <si>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</si>
  <si>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</si>
  <si>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</si>
  <si>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</si>
  <si>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</si>
  <si>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</si>
  <si>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(R$ 2,93 X 1.536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</si>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</sst>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31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9"/>
      <color rgb="FF000000"/>
      <name val="Arial"/>
      <charset val="1"/>
    </font>
    <font>
      <b/>
      <sz val="11"/>
      <color rgb="FF000000"/>
      <name val="Calibri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30" fillId="0" borderId="0" applyBorder="0" applyProtection="0"/>
    <xf numFmtId="165" fontId="30" fillId="0" borderId="0" applyBorder="0" applyProtection="0"/>
    <xf numFmtId="9" fontId="30" fillId="0" borderId="0" applyBorder="0" applyProtection="0"/>
  </cellStyleXfs>
  <cellXfs count="301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0" fontId="16" fillId="5" borderId="4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/>
    <xf numFmtId="164" fontId="16" fillId="0" borderId="1" xfId="0" applyNumberFormat="1" applyFont="1" applyBorder="1"/>
    <xf numFmtId="166" fontId="16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0" fontId="16" fillId="5" borderId="6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18" fillId="0" borderId="6" xfId="0" applyNumberFormat="1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 wrapText="1"/>
    </xf>
    <xf numFmtId="10" fontId="15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6" fillId="0" borderId="1" xfId="0" applyFont="1" applyBorder="1"/>
    <xf numFmtId="164" fontId="15" fillId="0" borderId="1" xfId="0" applyNumberFormat="1" applyFont="1" applyBorder="1"/>
    <xf numFmtId="0" fontId="16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right"/>
    </xf>
    <xf numFmtId="0" fontId="16" fillId="0" borderId="1" xfId="0" applyFont="1" applyBorder="1" applyAlignment="1">
      <alignment horizontal="center"/>
    </xf>
    <xf numFmtId="165" fontId="30" fillId="0" borderId="0" xfId="2" applyBorder="1" applyProtection="1"/>
    <xf numFmtId="165" fontId="20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0" fontId="16" fillId="5" borderId="1" xfId="3" applyNumberFormat="1" applyFont="1" applyFill="1" applyBorder="1" applyAlignment="1" applyProtection="1"/>
    <xf numFmtId="0" fontId="2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5" fontId="30" fillId="0" borderId="1" xfId="2" applyBorder="1" applyProtection="1"/>
    <xf numFmtId="0" fontId="17" fillId="0" borderId="0" xfId="0" applyFont="1" applyAlignment="1"/>
    <xf numFmtId="0" fontId="16" fillId="0" borderId="0" xfId="0" applyFont="1" applyAlignment="1"/>
    <xf numFmtId="0" fontId="16" fillId="3" borderId="0" xfId="0" applyFont="1" applyFill="1" applyBorder="1"/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wrapText="1"/>
    </xf>
    <xf numFmtId="165" fontId="16" fillId="0" borderId="5" xfId="2" applyFont="1" applyBorder="1" applyAlignment="1" applyProtection="1">
      <alignment horizont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8" fillId="0" borderId="5" xfId="0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22" fillId="0" borderId="6" xfId="0" applyFont="1" applyBorder="1"/>
    <xf numFmtId="0" fontId="16" fillId="0" borderId="1" xfId="0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/>
    </xf>
    <xf numFmtId="165" fontId="16" fillId="0" borderId="0" xfId="0" applyNumberFormat="1" applyFont="1"/>
    <xf numFmtId="2" fontId="16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wrapText="1"/>
    </xf>
    <xf numFmtId="166" fontId="16" fillId="0" borderId="0" xfId="0" applyNumberFormat="1" applyFont="1"/>
    <xf numFmtId="164" fontId="16" fillId="0" borderId="0" xfId="0" applyNumberFormat="1" applyFont="1"/>
    <xf numFmtId="166" fontId="15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7" fillId="0" borderId="0" xfId="0" applyNumberFormat="1" applyFont="1"/>
    <xf numFmtId="4" fontId="16" fillId="0" borderId="0" xfId="0" applyNumberFormat="1" applyFont="1" applyAlignment="1">
      <alignment horizontal="center"/>
    </xf>
    <xf numFmtId="167" fontId="16" fillId="0" borderId="1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/>
    </xf>
    <xf numFmtId="169" fontId="16" fillId="0" borderId="1" xfId="0" applyNumberFormat="1" applyFont="1" applyBorder="1" applyAlignment="1">
      <alignment horizontal="center" vertical="center" wrapText="1"/>
    </xf>
    <xf numFmtId="165" fontId="16" fillId="0" borderId="1" xfId="2" applyFont="1" applyBorder="1" applyAlignment="1" applyProtection="1">
      <alignment horizontal="center" vertical="center" wrapText="1"/>
    </xf>
    <xf numFmtId="0" fontId="23" fillId="3" borderId="0" xfId="0" applyFont="1" applyFill="1" applyBorder="1"/>
    <xf numFmtId="0" fontId="24" fillId="0" borderId="0" xfId="0" applyFont="1"/>
    <xf numFmtId="4" fontId="15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/>
    <xf numFmtId="170" fontId="16" fillId="0" borderId="1" xfId="0" applyNumberFormat="1" applyFont="1" applyBorder="1"/>
    <xf numFmtId="10" fontId="25" fillId="0" borderId="0" xfId="0" applyNumberFormat="1" applyFont="1" applyBorder="1"/>
    <xf numFmtId="4" fontId="16" fillId="0" borderId="1" xfId="0" applyNumberFormat="1" applyFont="1" applyBorder="1" applyAlignment="1">
      <alignment horizontal="center" vertical="center" wrapText="1"/>
    </xf>
    <xf numFmtId="10" fontId="17" fillId="0" borderId="1" xfId="0" applyNumberFormat="1" applyFont="1" applyBorder="1"/>
    <xf numFmtId="170" fontId="16" fillId="0" borderId="1" xfId="0" applyNumberFormat="1" applyFont="1" applyBorder="1" applyAlignment="1"/>
    <xf numFmtId="10" fontId="16" fillId="0" borderId="0" xfId="0" applyNumberFormat="1" applyFont="1"/>
    <xf numFmtId="0" fontId="26" fillId="3" borderId="0" xfId="0" applyFont="1" applyFill="1" applyAlignment="1">
      <alignment horizontal="left"/>
    </xf>
    <xf numFmtId="0" fontId="24" fillId="0" borderId="0" xfId="0" applyFont="1" applyAlignment="1"/>
    <xf numFmtId="172" fontId="26" fillId="3" borderId="0" xfId="0" applyNumberFormat="1" applyFont="1" applyFill="1" applyAlignment="1">
      <alignment horizontal="left"/>
    </xf>
    <xf numFmtId="0" fontId="15" fillId="0" borderId="0" xfId="0" applyFont="1"/>
    <xf numFmtId="0" fontId="27" fillId="0" borderId="0" xfId="0" applyFont="1"/>
    <xf numFmtId="0" fontId="28" fillId="3" borderId="0" xfId="0" applyFont="1" applyFill="1" applyBorder="1"/>
    <xf numFmtId="164" fontId="16" fillId="3" borderId="1" xfId="0" applyNumberFormat="1" applyFont="1" applyFill="1" applyBorder="1" applyAlignment="1">
      <alignment horizontal="center" vertical="center" wrapText="1"/>
    </xf>
    <xf numFmtId="165" fontId="16" fillId="0" borderId="0" xfId="2" applyFont="1" applyBorder="1" applyAlignment="1" applyProtection="1"/>
    <xf numFmtId="0" fontId="16" fillId="0" borderId="3" xfId="0" applyFont="1" applyBorder="1" applyAlignment="1">
      <alignment horizontal="left"/>
    </xf>
    <xf numFmtId="0" fontId="16" fillId="0" borderId="3" xfId="0" applyFont="1" applyBorder="1" applyAlignment="1">
      <alignment horizontal="left" wrapText="1"/>
    </xf>
    <xf numFmtId="0" fontId="22" fillId="0" borderId="3" xfId="0" applyFont="1" applyBorder="1"/>
    <xf numFmtId="164" fontId="16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29" fillId="0" borderId="1" xfId="0" applyNumberFormat="1" applyFont="1" applyBorder="1" applyAlignment="1"/>
    <xf numFmtId="164" fontId="15" fillId="0" borderId="6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173" fontId="16" fillId="0" borderId="0" xfId="0" applyNumberFormat="1" applyFont="1"/>
    <xf numFmtId="0" fontId="16" fillId="0" borderId="0" xfId="0" applyFont="1" applyAlignment="1">
      <alignment horizontal="left"/>
    </xf>
    <xf numFmtId="2" fontId="16" fillId="0" borderId="0" xfId="0" applyNumberFormat="1" applyFont="1" applyAlignment="1">
      <alignment horizontal="left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6" fontId="16" fillId="0" borderId="1" xfId="0" applyNumberFormat="1" applyFont="1" applyBorder="1"/>
    <xf numFmtId="173" fontId="16" fillId="0" borderId="0" xfId="1" applyFont="1" applyBorder="1" applyAlignment="1" applyProtection="1"/>
    <xf numFmtId="0" fontId="16" fillId="0" borderId="0" xfId="0" applyFont="1" applyBorder="1" applyAlignment="1">
      <alignment horizontal="left"/>
    </xf>
    <xf numFmtId="0" fontId="22" fillId="0" borderId="0" xfId="0" applyFont="1" applyBorder="1"/>
    <xf numFmtId="164" fontId="15" fillId="0" borderId="0" xfId="0" applyNumberFormat="1" applyFont="1" applyBorder="1"/>
    <xf numFmtId="0" fontId="16" fillId="0" borderId="0" xfId="0" applyFont="1" applyAlignment="1">
      <alignment horizontal="right"/>
    </xf>
    <xf numFmtId="165" fontId="30" fillId="5" borderId="6" xfId="2" applyFill="1" applyBorder="1" applyProtection="1"/>
    <xf numFmtId="164" fontId="3" fillId="0" borderId="1" xfId="0" applyNumberFormat="1" applyFont="1" applyFill="1" applyBorder="1" applyAlignment="1">
      <alignment horizontal="center" vertical="center" wrapText="1"/>
    </xf>
    <xf numFmtId="166" fontId="1" fillId="6" borderId="6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4" fillId="4" borderId="4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10" fontId="18" fillId="0" borderId="1" xfId="0" applyNumberFormat="1" applyFont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center"/>
    </xf>
    <xf numFmtId="0" fontId="15" fillId="4" borderId="4" xfId="0" applyFont="1" applyFill="1" applyBorder="1" applyAlignment="1">
      <alignment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171" fontId="16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/>
    </xf>
    <xf numFmtId="0" fontId="15" fillId="4" borderId="1" xfId="0" applyFont="1" applyFill="1" applyBorder="1" applyAlignment="1">
      <alignment vertical="center" wrapText="1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A135" zoomScale="75" zoomScaleNormal="75" workbookViewId="0">
      <selection activeCell="M180" sqref="M180"/>
    </sheetView>
  </sheetViews>
  <sheetFormatPr defaultColWidth="14.42578125" defaultRowHeight="15"/>
  <cols>
    <col min="1" max="1" width="9.140625" customWidth="1"/>
    <col min="2" max="2" width="25.140625" customWidth="1"/>
    <col min="3" max="3" width="21.7109375" customWidth="1"/>
    <col min="4" max="4" width="19.85546875" customWidth="1"/>
    <col min="5" max="5" width="17.28515625" customWidth="1"/>
    <col min="6" max="6" width="19.85546875" customWidth="1"/>
    <col min="7" max="7" width="22" style="1" customWidth="1"/>
    <col min="8" max="8" width="17" customWidth="1"/>
    <col min="9" max="9" width="15.28515625" style="1" customWidth="1"/>
    <col min="10" max="10" width="13.42578125" customWidth="1"/>
    <col min="11" max="11" width="13.2851562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212" t="s">
        <v>0</v>
      </c>
      <c r="C2" s="212"/>
      <c r="D2" s="212"/>
      <c r="E2" s="212"/>
      <c r="F2" s="212"/>
      <c r="G2" s="212"/>
      <c r="H2" s="212"/>
      <c r="I2" s="212"/>
      <c r="J2" s="212"/>
      <c r="K2" s="212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216" t="s">
        <v>2</v>
      </c>
      <c r="C7" s="216"/>
      <c r="D7" s="216"/>
      <c r="E7" s="216"/>
      <c r="F7" s="216"/>
      <c r="G7" s="216"/>
      <c r="H7" s="216"/>
      <c r="I7" s="216"/>
      <c r="J7" s="216"/>
      <c r="K7" s="216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217" t="s">
        <v>3</v>
      </c>
      <c r="C8" s="217"/>
      <c r="D8" s="217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218" t="s">
        <v>8</v>
      </c>
      <c r="C9" s="218"/>
      <c r="D9" s="218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218" t="s">
        <v>12</v>
      </c>
      <c r="C10" s="218"/>
      <c r="D10" s="218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218"/>
      <c r="C11" s="218"/>
      <c r="D11" s="218"/>
      <c r="E11" s="14"/>
      <c r="F11" s="15"/>
      <c r="G11" s="15"/>
      <c r="H11" s="10"/>
      <c r="I11" s="10"/>
      <c r="J11" s="205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216" t="s">
        <v>13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217" t="s">
        <v>14</v>
      </c>
      <c r="D14" s="217"/>
      <c r="E14" s="217"/>
      <c r="F14" s="217"/>
      <c r="G14" s="217"/>
      <c r="H14" s="217"/>
      <c r="I14" s="217"/>
      <c r="J14" s="217"/>
      <c r="K14" s="18" t="s">
        <v>15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16</v>
      </c>
      <c r="C15" s="220" t="s">
        <v>17</v>
      </c>
      <c r="D15" s="220"/>
      <c r="E15" s="220"/>
      <c r="F15" s="220"/>
      <c r="G15" s="19"/>
      <c r="H15" s="219" t="s">
        <v>18</v>
      </c>
      <c r="I15" s="219"/>
      <c r="J15" s="10" t="s">
        <v>19</v>
      </c>
      <c r="K15" s="10" t="s">
        <v>19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20</v>
      </c>
      <c r="C16" s="220" t="str">
        <f>B9</f>
        <v>Motorista(CBO xxx)</v>
      </c>
      <c r="D16" s="220"/>
      <c r="E16" s="220"/>
      <c r="F16" s="220"/>
      <c r="G16" s="19"/>
      <c r="H16" s="219">
        <v>1</v>
      </c>
      <c r="I16" s="219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21</v>
      </c>
      <c r="C17" s="220" t="str">
        <f>B10</f>
        <v>Monitor (CBO XXX)</v>
      </c>
      <c r="D17" s="220"/>
      <c r="E17" s="220"/>
      <c r="F17" s="220"/>
      <c r="G17" s="19"/>
      <c r="H17" s="219">
        <v>1</v>
      </c>
      <c r="I17" s="219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219"/>
      <c r="C18" s="219"/>
      <c r="D18" s="219"/>
      <c r="E18" s="219"/>
      <c r="F18" s="219"/>
      <c r="G18" s="219"/>
      <c r="H18" s="219"/>
      <c r="I18" s="219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221" t="s">
        <v>22</v>
      </c>
      <c r="C19" s="221"/>
      <c r="D19" s="221"/>
      <c r="E19" s="221"/>
      <c r="F19" s="221"/>
      <c r="G19" s="221"/>
      <c r="H19" s="221"/>
      <c r="I19" s="221"/>
      <c r="J19" s="221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216" t="s">
        <v>23</v>
      </c>
      <c r="C21" s="216"/>
      <c r="D21" s="216"/>
      <c r="E21" s="216"/>
      <c r="F21" s="216"/>
      <c r="G21" s="216"/>
      <c r="H21" s="216"/>
      <c r="I21" s="216"/>
      <c r="J21" s="216"/>
      <c r="K21" s="21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224" t="s">
        <v>24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25</v>
      </c>
      <c r="C24" s="225" t="s">
        <v>26</v>
      </c>
      <c r="D24" s="225"/>
      <c r="E24" s="225"/>
      <c r="F24" s="225"/>
      <c r="G24" s="225"/>
      <c r="H24" s="225"/>
      <c r="I24" s="225"/>
      <c r="J24" s="23" t="s">
        <v>27</v>
      </c>
      <c r="K24" s="26" t="s">
        <v>15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16</v>
      </c>
      <c r="C25" s="220" t="s">
        <v>28</v>
      </c>
      <c r="D25" s="220"/>
      <c r="E25" s="220"/>
      <c r="F25" s="220"/>
      <c r="G25" s="220"/>
      <c r="H25" s="220"/>
      <c r="I25" s="220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29</v>
      </c>
      <c r="C26" s="220" t="s">
        <v>30</v>
      </c>
      <c r="D26" s="220"/>
      <c r="E26" s="220"/>
      <c r="F26" s="220"/>
      <c r="G26" s="220"/>
      <c r="H26" s="220"/>
      <c r="I26" s="220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221" t="s">
        <v>31</v>
      </c>
      <c r="C27" s="221"/>
      <c r="D27" s="221"/>
      <c r="E27" s="221"/>
      <c r="F27" s="221"/>
      <c r="G27" s="221"/>
      <c r="H27" s="221"/>
      <c r="I27" s="221"/>
      <c r="J27" s="221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226" t="s">
        <v>32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224" t="s">
        <v>33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34</v>
      </c>
      <c r="C31" s="225" t="s">
        <v>35</v>
      </c>
      <c r="D31" s="225"/>
      <c r="E31" s="225"/>
      <c r="F31" s="225"/>
      <c r="G31" s="225"/>
      <c r="H31" s="225"/>
      <c r="I31" s="225"/>
      <c r="J31" s="23" t="s">
        <v>27</v>
      </c>
      <c r="K31" s="26" t="s">
        <v>15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16</v>
      </c>
      <c r="C32" s="220" t="s">
        <v>36</v>
      </c>
      <c r="D32" s="220"/>
      <c r="E32" s="220"/>
      <c r="F32" s="220"/>
      <c r="G32" s="220"/>
      <c r="H32" s="220"/>
      <c r="I32" s="220"/>
      <c r="J32" s="27">
        <v>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29</v>
      </c>
      <c r="C33" s="220" t="s">
        <v>37</v>
      </c>
      <c r="D33" s="220"/>
      <c r="E33" s="220"/>
      <c r="F33" s="220"/>
      <c r="G33" s="220"/>
      <c r="H33" s="220"/>
      <c r="I33" s="220"/>
      <c r="J33" s="27">
        <v>0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38</v>
      </c>
      <c r="C34" s="220" t="s">
        <v>39</v>
      </c>
      <c r="D34" s="220"/>
      <c r="E34" s="220"/>
      <c r="F34" s="220"/>
      <c r="G34" s="220"/>
      <c r="H34" s="220"/>
      <c r="I34" s="220"/>
      <c r="J34" s="27">
        <v>0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40</v>
      </c>
      <c r="C35" s="220" t="s">
        <v>41</v>
      </c>
      <c r="D35" s="220"/>
      <c r="E35" s="220"/>
      <c r="F35" s="220"/>
      <c r="G35" s="220"/>
      <c r="H35" s="220"/>
      <c r="I35" s="220"/>
      <c r="J35" s="27">
        <v>0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42</v>
      </c>
      <c r="C36" s="220" t="s">
        <v>43</v>
      </c>
      <c r="D36" s="220"/>
      <c r="E36" s="220"/>
      <c r="F36" s="220"/>
      <c r="G36" s="220"/>
      <c r="H36" s="220"/>
      <c r="I36" s="220"/>
      <c r="J36" s="27">
        <v>0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44</v>
      </c>
      <c r="C37" s="220" t="s">
        <v>45</v>
      </c>
      <c r="D37" s="220"/>
      <c r="E37" s="220"/>
      <c r="F37" s="220"/>
      <c r="G37" s="220"/>
      <c r="H37" s="220"/>
      <c r="I37" s="220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46</v>
      </c>
      <c r="C38" s="220" t="s">
        <v>47</v>
      </c>
      <c r="D38" s="220"/>
      <c r="E38" s="220"/>
      <c r="F38" s="220"/>
      <c r="G38" s="220"/>
      <c r="H38" s="220"/>
      <c r="I38" s="220"/>
      <c r="J38" s="27">
        <v>0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48</v>
      </c>
      <c r="C39" s="220" t="s">
        <v>49</v>
      </c>
      <c r="D39" s="220"/>
      <c r="E39" s="220"/>
      <c r="F39" s="220"/>
      <c r="G39" s="220"/>
      <c r="H39" s="220"/>
      <c r="I39" s="220"/>
      <c r="J39" s="27">
        <v>0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221" t="s">
        <v>31</v>
      </c>
      <c r="C40" s="221"/>
      <c r="D40" s="221"/>
      <c r="E40" s="221"/>
      <c r="F40" s="221"/>
      <c r="G40" s="221"/>
      <c r="H40" s="221"/>
      <c r="I40" s="221"/>
      <c r="J40" s="28">
        <f>SUM(J32:J39)</f>
        <v>8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224" t="s">
        <v>50</v>
      </c>
      <c r="C42" s="224"/>
      <c r="D42" s="224"/>
      <c r="E42" s="224"/>
      <c r="F42" s="224"/>
      <c r="G42" s="224"/>
      <c r="H42" s="224"/>
      <c r="I42" s="224"/>
      <c r="J42" s="224"/>
      <c r="K42" s="224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51</v>
      </c>
      <c r="C43" s="225" t="s">
        <v>52</v>
      </c>
      <c r="D43" s="225"/>
      <c r="E43" s="225"/>
      <c r="F43" s="225"/>
      <c r="G43" s="225"/>
      <c r="H43" s="225"/>
      <c r="I43" s="225"/>
      <c r="J43" s="17"/>
      <c r="K43" s="29" t="s">
        <v>15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21.95" customHeight="1">
      <c r="A44" s="2"/>
      <c r="B44" s="17" t="s">
        <v>16</v>
      </c>
      <c r="C44" s="220" t="s">
        <v>53</v>
      </c>
      <c r="D44" s="220"/>
      <c r="E44" s="220"/>
      <c r="F44" s="220"/>
      <c r="G44" s="220"/>
      <c r="H44" s="228" t="s">
        <v>54</v>
      </c>
      <c r="I44" s="228"/>
      <c r="J44" s="17" t="s">
        <v>55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20</v>
      </c>
      <c r="C45" s="220" t="str">
        <f>C16</f>
        <v>Motorista(CBO xxx)</v>
      </c>
      <c r="D45" s="220"/>
      <c r="E45" s="220"/>
      <c r="F45" s="220"/>
      <c r="G45" s="220"/>
      <c r="H45" s="219">
        <f>H16</f>
        <v>1</v>
      </c>
      <c r="I45" s="219"/>
      <c r="J45" s="229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21</v>
      </c>
      <c r="C46" s="220" t="str">
        <f>C17</f>
        <v>Monitor (CBO XXX)</v>
      </c>
      <c r="D46" s="220"/>
      <c r="E46" s="220"/>
      <c r="F46" s="220"/>
      <c r="G46" s="220"/>
      <c r="H46" s="219">
        <f>H17</f>
        <v>1</v>
      </c>
      <c r="I46" s="219"/>
      <c r="J46" s="229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220" t="s">
        <v>56</v>
      </c>
      <c r="D47" s="220"/>
      <c r="E47" s="220"/>
      <c r="F47" s="220"/>
      <c r="G47" s="220"/>
      <c r="H47" s="219"/>
      <c r="I47" s="219"/>
      <c r="J47" s="229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22.5" customHeight="1">
      <c r="A48" s="2"/>
      <c r="B48" s="17" t="s">
        <v>29</v>
      </c>
      <c r="C48" s="230" t="s">
        <v>57</v>
      </c>
      <c r="D48" s="230"/>
      <c r="E48" s="230"/>
      <c r="F48" s="230"/>
      <c r="G48" s="230"/>
      <c r="H48" s="219"/>
      <c r="I48" s="219"/>
      <c r="J48" s="10" t="s">
        <v>58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59</v>
      </c>
      <c r="C49" s="231" t="str">
        <f>C45</f>
        <v>Motorista(CBO xxx)</v>
      </c>
      <c r="D49" s="231"/>
      <c r="E49" s="231"/>
      <c r="F49" s="231"/>
      <c r="G49" s="231"/>
      <c r="H49" s="231"/>
      <c r="I49" s="231"/>
      <c r="J49" s="232" t="str">
        <f>F9</f>
        <v>RS002118/2024</v>
      </c>
      <c r="K49" s="20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60</v>
      </c>
      <c r="C50" s="233" t="str">
        <f>C46</f>
        <v>Monitor (CBO XXX)</v>
      </c>
      <c r="D50" s="233"/>
      <c r="E50" s="233"/>
      <c r="F50" s="233"/>
      <c r="G50" s="233"/>
      <c r="H50" s="233"/>
      <c r="I50" s="233"/>
      <c r="J50" s="232"/>
      <c r="K50" s="20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221" t="s">
        <v>31</v>
      </c>
      <c r="C51" s="221"/>
      <c r="D51" s="221"/>
      <c r="E51" s="221"/>
      <c r="F51" s="221"/>
      <c r="G51" s="221"/>
      <c r="H51" s="221"/>
      <c r="I51" s="221"/>
      <c r="J51" s="221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224" t="s">
        <v>61</v>
      </c>
      <c r="C53" s="224"/>
      <c r="D53" s="224"/>
      <c r="E53" s="224"/>
      <c r="F53" s="224"/>
      <c r="G53" s="224"/>
      <c r="H53" s="224"/>
      <c r="I53" s="224"/>
      <c r="J53" s="224"/>
      <c r="K53" s="224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221" t="s">
        <v>62</v>
      </c>
      <c r="D54" s="221"/>
      <c r="E54" s="221"/>
      <c r="F54" s="221"/>
      <c r="G54" s="221"/>
      <c r="H54" s="221"/>
      <c r="I54" s="221"/>
      <c r="J54" s="221"/>
      <c r="K54" s="26" t="s">
        <v>15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25</v>
      </c>
      <c r="C55" s="220" t="s">
        <v>63</v>
      </c>
      <c r="D55" s="220"/>
      <c r="E55" s="220"/>
      <c r="F55" s="220"/>
      <c r="G55" s="220"/>
      <c r="H55" s="220"/>
      <c r="I55" s="220"/>
      <c r="J55" s="220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34</v>
      </c>
      <c r="C56" s="220" t="s">
        <v>35</v>
      </c>
      <c r="D56" s="220"/>
      <c r="E56" s="220"/>
      <c r="F56" s="220"/>
      <c r="G56" s="220"/>
      <c r="H56" s="220"/>
      <c r="I56" s="220"/>
      <c r="J56" s="220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51</v>
      </c>
      <c r="C57" s="220" t="s">
        <v>52</v>
      </c>
      <c r="D57" s="220"/>
      <c r="E57" s="220"/>
      <c r="F57" s="220"/>
      <c r="G57" s="220"/>
      <c r="H57" s="220"/>
      <c r="I57" s="220"/>
      <c r="J57" s="220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221" t="s">
        <v>31</v>
      </c>
      <c r="C58" s="221"/>
      <c r="D58" s="221"/>
      <c r="E58" s="221"/>
      <c r="F58" s="221"/>
      <c r="G58" s="221"/>
      <c r="H58" s="221"/>
      <c r="I58" s="221"/>
      <c r="J58" s="221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234"/>
      <c r="C59" s="234"/>
      <c r="D59" s="234"/>
      <c r="E59" s="234"/>
      <c r="F59" s="234"/>
      <c r="G59" s="234"/>
      <c r="H59" s="234"/>
      <c r="I59" s="234"/>
      <c r="J59" s="234"/>
      <c r="K59" s="234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224" t="s">
        <v>64</v>
      </c>
      <c r="C60" s="224"/>
      <c r="D60" s="224"/>
      <c r="E60" s="224"/>
      <c r="F60" s="224"/>
      <c r="G60" s="224"/>
      <c r="H60" s="224"/>
      <c r="I60" s="224"/>
      <c r="J60" s="224"/>
      <c r="K60" s="224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221" t="s">
        <v>65</v>
      </c>
      <c r="D61" s="221"/>
      <c r="E61" s="221"/>
      <c r="F61" s="221"/>
      <c r="G61" s="221"/>
      <c r="H61" s="221"/>
      <c r="I61" s="221"/>
      <c r="J61" s="23" t="s">
        <v>27</v>
      </c>
      <c r="K61" s="26" t="s">
        <v>15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16</v>
      </c>
      <c r="C62" s="220" t="s">
        <v>66</v>
      </c>
      <c r="D62" s="220"/>
      <c r="E62" s="220"/>
      <c r="F62" s="220"/>
      <c r="G62" s="220"/>
      <c r="H62" s="220"/>
      <c r="I62" s="220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29</v>
      </c>
      <c r="C63" s="220" t="s">
        <v>67</v>
      </c>
      <c r="D63" s="220"/>
      <c r="E63" s="220"/>
      <c r="F63" s="220"/>
      <c r="G63" s="220"/>
      <c r="H63" s="220"/>
      <c r="I63" s="220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38</v>
      </c>
      <c r="C64" s="220" t="s">
        <v>68</v>
      </c>
      <c r="D64" s="220"/>
      <c r="E64" s="220"/>
      <c r="F64" s="220"/>
      <c r="G64" s="220"/>
      <c r="H64" s="220"/>
      <c r="I64" s="220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40</v>
      </c>
      <c r="C65" s="235" t="s">
        <v>69</v>
      </c>
      <c r="D65" s="235"/>
      <c r="E65" s="235"/>
      <c r="F65" s="235"/>
      <c r="G65" s="235"/>
      <c r="H65" s="235"/>
      <c r="I65" s="235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42</v>
      </c>
      <c r="C66" s="220" t="s">
        <v>70</v>
      </c>
      <c r="D66" s="220"/>
      <c r="E66" s="220"/>
      <c r="F66" s="220"/>
      <c r="G66" s="220"/>
      <c r="H66" s="220"/>
      <c r="I66" s="220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44</v>
      </c>
      <c r="C67" s="220" t="s">
        <v>71</v>
      </c>
      <c r="D67" s="220"/>
      <c r="E67" s="220"/>
      <c r="F67" s="220"/>
      <c r="G67" s="220"/>
      <c r="H67" s="220"/>
      <c r="I67" s="220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221" t="s">
        <v>31</v>
      </c>
      <c r="C68" s="221"/>
      <c r="D68" s="221"/>
      <c r="E68" s="221"/>
      <c r="F68" s="221"/>
      <c r="G68" s="221"/>
      <c r="H68" s="221"/>
      <c r="I68" s="221"/>
      <c r="J68" s="221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226" t="s">
        <v>72</v>
      </c>
      <c r="C69" s="226"/>
      <c r="D69" s="226"/>
      <c r="E69" s="226"/>
      <c r="F69" s="226"/>
      <c r="G69" s="226"/>
      <c r="H69" s="226"/>
      <c r="I69" s="226"/>
      <c r="J69" s="226"/>
      <c r="K69" s="226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224" t="s">
        <v>73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74</v>
      </c>
      <c r="C72" s="221" t="s">
        <v>75</v>
      </c>
      <c r="D72" s="221"/>
      <c r="E72" s="221"/>
      <c r="F72" s="221"/>
      <c r="G72" s="221"/>
      <c r="H72" s="221"/>
      <c r="I72" s="221"/>
      <c r="J72" s="23" t="s">
        <v>27</v>
      </c>
      <c r="K72" s="26" t="s">
        <v>76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16</v>
      </c>
      <c r="C73" s="220" t="s">
        <v>77</v>
      </c>
      <c r="D73" s="220"/>
      <c r="E73" s="220"/>
      <c r="F73" s="220"/>
      <c r="G73" s="220"/>
      <c r="H73" s="220"/>
      <c r="I73" s="220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29</v>
      </c>
      <c r="C74" s="220" t="s">
        <v>78</v>
      </c>
      <c r="D74" s="220"/>
      <c r="E74" s="220"/>
      <c r="F74" s="220"/>
      <c r="G74" s="220"/>
      <c r="H74" s="220"/>
      <c r="I74" s="220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38</v>
      </c>
      <c r="C75" s="220" t="s">
        <v>79</v>
      </c>
      <c r="D75" s="220"/>
      <c r="E75" s="220"/>
      <c r="F75" s="220"/>
      <c r="G75" s="220"/>
      <c r="H75" s="220"/>
      <c r="I75" s="220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40</v>
      </c>
      <c r="C76" s="220" t="s">
        <v>80</v>
      </c>
      <c r="D76" s="220"/>
      <c r="E76" s="220"/>
      <c r="F76" s="220"/>
      <c r="G76" s="220"/>
      <c r="H76" s="220"/>
      <c r="I76" s="220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42</v>
      </c>
      <c r="C77" s="220" t="s">
        <v>81</v>
      </c>
      <c r="D77" s="220"/>
      <c r="E77" s="220"/>
      <c r="F77" s="220"/>
      <c r="G77" s="220"/>
      <c r="H77" s="220"/>
      <c r="I77" s="220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44</v>
      </c>
      <c r="C78" s="220" t="s">
        <v>82</v>
      </c>
      <c r="D78" s="220"/>
      <c r="E78" s="220"/>
      <c r="F78" s="220"/>
      <c r="G78" s="220"/>
      <c r="H78" s="220"/>
      <c r="I78" s="220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220" t="s">
        <v>83</v>
      </c>
      <c r="D79" s="220"/>
      <c r="E79" s="220"/>
      <c r="F79" s="220"/>
      <c r="G79" s="220"/>
      <c r="H79" s="220"/>
      <c r="I79" s="220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46</v>
      </c>
      <c r="C80" s="220" t="s">
        <v>84</v>
      </c>
      <c r="D80" s="220"/>
      <c r="E80" s="220"/>
      <c r="F80" s="220"/>
      <c r="G80" s="220"/>
      <c r="H80" s="220"/>
      <c r="I80" s="220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220" t="s">
        <v>85</v>
      </c>
      <c r="D81" s="220"/>
      <c r="E81" s="220"/>
      <c r="F81" s="220"/>
      <c r="G81" s="220"/>
      <c r="H81" s="220"/>
      <c r="I81" s="220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48</v>
      </c>
      <c r="C82" s="220" t="s">
        <v>86</v>
      </c>
      <c r="D82" s="220"/>
      <c r="E82" s="220"/>
      <c r="F82" s="220"/>
      <c r="G82" s="220"/>
      <c r="H82" s="220"/>
      <c r="I82" s="220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221" t="s">
        <v>31</v>
      </c>
      <c r="D83" s="221"/>
      <c r="E83" s="221"/>
      <c r="F83" s="221"/>
      <c r="G83" s="221"/>
      <c r="H83" s="221"/>
      <c r="I83" s="221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226" t="s">
        <v>32</v>
      </c>
      <c r="C84" s="226"/>
      <c r="D84" s="226"/>
      <c r="E84" s="226"/>
      <c r="F84" s="226"/>
      <c r="G84" s="226"/>
      <c r="H84" s="226"/>
      <c r="I84" s="226"/>
      <c r="J84" s="226"/>
      <c r="K84" s="22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227"/>
      <c r="C85" s="227"/>
      <c r="D85" s="227"/>
      <c r="E85" s="227"/>
      <c r="F85" s="227"/>
      <c r="G85" s="227"/>
      <c r="H85" s="227"/>
      <c r="I85" s="227"/>
      <c r="J85" s="227"/>
      <c r="K85" s="22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224" t="s">
        <v>87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221" t="s">
        <v>88</v>
      </c>
      <c r="D87" s="221"/>
      <c r="E87" s="221"/>
      <c r="F87" s="221"/>
      <c r="G87" s="221"/>
      <c r="H87" s="221"/>
      <c r="I87" s="221"/>
      <c r="J87" s="221"/>
      <c r="K87" s="23" t="s">
        <v>15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16</v>
      </c>
      <c r="C88" s="220" t="s">
        <v>13</v>
      </c>
      <c r="D88" s="220"/>
      <c r="E88" s="220"/>
      <c r="F88" s="220"/>
      <c r="G88" s="220"/>
      <c r="H88" s="220"/>
      <c r="I88" s="220"/>
      <c r="J88" s="220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29</v>
      </c>
      <c r="C89" s="220" t="s">
        <v>23</v>
      </c>
      <c r="D89" s="220"/>
      <c r="E89" s="220"/>
      <c r="F89" s="220"/>
      <c r="G89" s="220"/>
      <c r="H89" s="220"/>
      <c r="I89" s="220"/>
      <c r="J89" s="220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38</v>
      </c>
      <c r="C90" s="220" t="s">
        <v>89</v>
      </c>
      <c r="D90" s="220"/>
      <c r="E90" s="220"/>
      <c r="F90" s="220"/>
      <c r="G90" s="220"/>
      <c r="H90" s="220"/>
      <c r="I90" s="220"/>
      <c r="J90" s="220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40</v>
      </c>
      <c r="C91" s="220" t="s">
        <v>73</v>
      </c>
      <c r="D91" s="220"/>
      <c r="E91" s="220"/>
      <c r="F91" s="220"/>
      <c r="G91" s="220"/>
      <c r="H91" s="220"/>
      <c r="I91" s="220"/>
      <c r="J91" s="220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225" t="s">
        <v>90</v>
      </c>
      <c r="D92" s="225"/>
      <c r="E92" s="225"/>
      <c r="F92" s="225"/>
      <c r="G92" s="225"/>
      <c r="H92" s="225"/>
      <c r="I92" s="225"/>
      <c r="J92" s="225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236"/>
      <c r="C93" s="236"/>
      <c r="D93" s="236"/>
      <c r="E93" s="236"/>
      <c r="F93" s="236"/>
      <c r="G93" s="236"/>
      <c r="H93" s="236"/>
      <c r="I93" s="236"/>
      <c r="J93" s="236"/>
      <c r="K93" s="236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212" t="s">
        <v>91</v>
      </c>
      <c r="C94" s="212"/>
      <c r="D94" s="212"/>
      <c r="E94" s="212"/>
      <c r="F94" s="212"/>
      <c r="G94" s="212"/>
      <c r="H94" s="212"/>
      <c r="I94" s="212"/>
      <c r="J94" s="212"/>
      <c r="K94" s="21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16</v>
      </c>
      <c r="C95" s="237" t="s">
        <v>92</v>
      </c>
      <c r="D95" s="237"/>
      <c r="E95" s="5" t="s">
        <v>93</v>
      </c>
      <c r="F95" s="51" t="s">
        <v>94</v>
      </c>
      <c r="G95" s="51"/>
      <c r="H95" s="5" t="s">
        <v>95</v>
      </c>
      <c r="I95" s="217" t="s">
        <v>96</v>
      </c>
      <c r="J95" s="217"/>
      <c r="K95" s="18" t="s">
        <v>97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20</v>
      </c>
      <c r="C96" s="220" t="s">
        <v>98</v>
      </c>
      <c r="D96" s="220"/>
      <c r="E96" s="52">
        <v>0</v>
      </c>
      <c r="F96" s="53" t="s">
        <v>99</v>
      </c>
      <c r="G96" s="53"/>
      <c r="H96" s="207"/>
      <c r="I96" s="238"/>
      <c r="J96" s="238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21</v>
      </c>
      <c r="C97" s="220" t="s">
        <v>100</v>
      </c>
      <c r="D97" s="220"/>
      <c r="E97" s="52">
        <f>1/12</f>
        <v>8.3333333333333329E-2</v>
      </c>
      <c r="F97" s="53" t="s">
        <v>99</v>
      </c>
      <c r="G97" s="53"/>
      <c r="H97" s="207"/>
      <c r="I97" s="238"/>
      <c r="J97" s="238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101</v>
      </c>
      <c r="C98" s="220" t="s">
        <v>102</v>
      </c>
      <c r="D98" s="220"/>
      <c r="E98" s="52">
        <f>1/6</f>
        <v>0.16666666666666666</v>
      </c>
      <c r="F98" s="53" t="s">
        <v>99</v>
      </c>
      <c r="G98" s="53"/>
      <c r="H98" s="207"/>
      <c r="I98" s="238"/>
      <c r="J98" s="238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103</v>
      </c>
      <c r="C99" s="220" t="s">
        <v>104</v>
      </c>
      <c r="D99" s="220"/>
      <c r="E99" s="52">
        <f>1/12</f>
        <v>8.3333333333333329E-2</v>
      </c>
      <c r="F99" s="53" t="s">
        <v>99</v>
      </c>
      <c r="G99" s="53"/>
      <c r="H99" s="207"/>
      <c r="I99" s="238"/>
      <c r="J99" s="238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219" t="s">
        <v>31</v>
      </c>
      <c r="D100" s="219"/>
      <c r="E100" s="219"/>
      <c r="F100" s="219"/>
      <c r="G100" s="219"/>
      <c r="H100" s="219"/>
      <c r="I100" s="219"/>
      <c r="J100" s="219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29</v>
      </c>
      <c r="C102" s="239" t="s">
        <v>105</v>
      </c>
      <c r="D102" s="239"/>
      <c r="E102" s="5" t="s">
        <v>106</v>
      </c>
      <c r="F102" s="56" t="s">
        <v>107</v>
      </c>
      <c r="G102" s="56"/>
      <c r="H102" s="5" t="s">
        <v>108</v>
      </c>
      <c r="I102" s="224" t="s">
        <v>109</v>
      </c>
      <c r="J102" s="224"/>
      <c r="K102" s="240" t="s">
        <v>97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110</v>
      </c>
      <c r="D103" s="17" t="s">
        <v>111</v>
      </c>
      <c r="E103" s="208"/>
      <c r="F103" s="209">
        <v>0.15</v>
      </c>
      <c r="G103" s="209"/>
      <c r="H103" s="210" t="s">
        <v>112</v>
      </c>
      <c r="I103" s="224"/>
      <c r="J103" s="224"/>
      <c r="K103" s="240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59</v>
      </c>
      <c r="C104" s="57" t="s">
        <v>113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241"/>
      <c r="J104" s="241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60</v>
      </c>
      <c r="C105" s="57" t="s">
        <v>114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241"/>
      <c r="J105" s="241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115</v>
      </c>
      <c r="C106" s="57" t="s">
        <v>116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241"/>
      <c r="J106" s="241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117</v>
      </c>
      <c r="C107" s="57" t="s">
        <v>118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241"/>
      <c r="J107" s="241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119</v>
      </c>
      <c r="C108" s="57" t="s">
        <v>120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241"/>
      <c r="J108" s="241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121</v>
      </c>
      <c r="C109" s="57" t="s">
        <v>122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241"/>
      <c r="J109" s="241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123</v>
      </c>
      <c r="C110" s="57" t="s">
        <v>124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241"/>
      <c r="J110" s="241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125</v>
      </c>
      <c r="C111" s="57" t="s">
        <v>126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241"/>
      <c r="J111" s="241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127</v>
      </c>
      <c r="C112" s="57" t="s">
        <v>128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241"/>
      <c r="J112" s="241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129</v>
      </c>
      <c r="C113" s="57" t="s">
        <v>130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241"/>
      <c r="J113" s="241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131</v>
      </c>
      <c r="C114" s="57" t="s">
        <v>132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241"/>
      <c r="J114" s="241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219" t="s">
        <v>31</v>
      </c>
      <c r="D115" s="219"/>
      <c r="E115" s="219"/>
      <c r="F115" s="219"/>
      <c r="G115" s="219"/>
      <c r="H115" s="219"/>
      <c r="I115" s="219"/>
      <c r="J115" s="219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226" t="s">
        <v>133</v>
      </c>
      <c r="C116" s="226"/>
      <c r="D116" s="226"/>
      <c r="E116" s="226"/>
      <c r="F116" s="226"/>
      <c r="G116" s="226"/>
      <c r="H116" s="226"/>
      <c r="I116" s="226"/>
      <c r="J116" s="226"/>
      <c r="K116" s="22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38</v>
      </c>
      <c r="C118" s="239" t="s">
        <v>134</v>
      </c>
      <c r="D118" s="239"/>
      <c r="E118" s="5" t="s">
        <v>106</v>
      </c>
      <c r="F118" s="242" t="s">
        <v>135</v>
      </c>
      <c r="G118" s="242"/>
      <c r="H118" s="242"/>
      <c r="I118" s="217" t="s">
        <v>96</v>
      </c>
      <c r="J118" s="217"/>
      <c r="K118" s="18" t="s">
        <v>97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110</v>
      </c>
      <c r="D119" s="17"/>
      <c r="E119" s="208"/>
      <c r="F119" s="243">
        <v>0.105</v>
      </c>
      <c r="G119" s="243"/>
      <c r="H119" s="243"/>
      <c r="I119" s="244" t="s">
        <v>136</v>
      </c>
      <c r="J119" s="244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137</v>
      </c>
      <c r="C120" s="57" t="s">
        <v>113</v>
      </c>
      <c r="D120" s="58">
        <f>F119</f>
        <v>0.105</v>
      </c>
      <c r="E120" s="60">
        <f t="shared" ref="E120:E130" si="5">E104</f>
        <v>326731</v>
      </c>
      <c r="F120" s="245">
        <f t="shared" ref="F120:F130" si="6">I104</f>
        <v>0</v>
      </c>
      <c r="G120" s="245"/>
      <c r="H120" s="245"/>
      <c r="I120" s="245"/>
      <c r="J120" s="245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138</v>
      </c>
      <c r="C121" s="57" t="s">
        <v>114</v>
      </c>
      <c r="D121" s="58">
        <f>($F$119)*(1-D104)</f>
        <v>8.8772727272727267E-2</v>
      </c>
      <c r="E121" s="60">
        <f t="shared" si="5"/>
        <v>301516</v>
      </c>
      <c r="F121" s="245">
        <f t="shared" si="6"/>
        <v>0</v>
      </c>
      <c r="G121" s="245"/>
      <c r="H121" s="245"/>
      <c r="I121" s="245"/>
      <c r="J121" s="245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139</v>
      </c>
      <c r="C122" s="57" t="s">
        <v>116</v>
      </c>
      <c r="D122" s="58">
        <f>($F$119)*(1-(D104+D105))</f>
        <v>7.4168181818181814E-2</v>
      </c>
      <c r="E122" s="60">
        <f t="shared" si="5"/>
        <v>292765</v>
      </c>
      <c r="F122" s="245">
        <f t="shared" si="6"/>
        <v>0</v>
      </c>
      <c r="G122" s="245"/>
      <c r="H122" s="245"/>
      <c r="I122" s="245"/>
      <c r="J122" s="245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140</v>
      </c>
      <c r="C123" s="57" t="s">
        <v>118</v>
      </c>
      <c r="D123" s="58">
        <f>($F$119)*(1-(D104+D105+D106))</f>
        <v>6.1186363636363636E-2</v>
      </c>
      <c r="E123" s="60">
        <f t="shared" si="5"/>
        <v>273916</v>
      </c>
      <c r="F123" s="245">
        <f t="shared" si="6"/>
        <v>0</v>
      </c>
      <c r="G123" s="245"/>
      <c r="H123" s="245"/>
      <c r="I123" s="245"/>
      <c r="J123" s="245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141</v>
      </c>
      <c r="C124" s="57" t="s">
        <v>120</v>
      </c>
      <c r="D124" s="58">
        <f>($F$119)*(1-(D104+D105+D106+D107))</f>
        <v>4.9827272727272734E-2</v>
      </c>
      <c r="E124" s="60">
        <f t="shared" si="5"/>
        <v>262876</v>
      </c>
      <c r="F124" s="245">
        <f t="shared" si="6"/>
        <v>0</v>
      </c>
      <c r="G124" s="245"/>
      <c r="H124" s="245"/>
      <c r="I124" s="245"/>
      <c r="J124" s="245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142</v>
      </c>
      <c r="C125" s="57" t="s">
        <v>122</v>
      </c>
      <c r="D125" s="58">
        <f>($F$119)*(1-(D104+D105+D106+D107+D108))</f>
        <v>4.0090909090909094E-2</v>
      </c>
      <c r="E125" s="60">
        <f t="shared" si="5"/>
        <v>196905</v>
      </c>
      <c r="F125" s="245">
        <f t="shared" si="6"/>
        <v>0</v>
      </c>
      <c r="G125" s="245"/>
      <c r="H125" s="245"/>
      <c r="I125" s="245"/>
      <c r="J125" s="245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143</v>
      </c>
      <c r="C126" s="57" t="s">
        <v>124</v>
      </c>
      <c r="D126" s="58">
        <f>($F$119)*(1-(D104+D105+D106+D107+D108+D109))</f>
        <v>3.1977272727272729E-2</v>
      </c>
      <c r="E126" s="60">
        <f t="shared" si="5"/>
        <v>175359</v>
      </c>
      <c r="F126" s="245">
        <f t="shared" si="6"/>
        <v>0</v>
      </c>
      <c r="G126" s="245"/>
      <c r="H126" s="245"/>
      <c r="I126" s="245"/>
      <c r="J126" s="245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144</v>
      </c>
      <c r="C127" s="57" t="s">
        <v>126</v>
      </c>
      <c r="D127" s="58">
        <f>($F$119)*(1-(D104+D105+D106+D107+D108+D109+D110))</f>
        <v>2.5486363636363644E-2</v>
      </c>
      <c r="E127" s="60">
        <f t="shared" si="5"/>
        <v>165684</v>
      </c>
      <c r="F127" s="245">
        <f t="shared" si="6"/>
        <v>0</v>
      </c>
      <c r="G127" s="245"/>
      <c r="H127" s="245"/>
      <c r="I127" s="245"/>
      <c r="J127" s="245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145</v>
      </c>
      <c r="C128" s="57" t="s">
        <v>128</v>
      </c>
      <c r="D128" s="58">
        <f>($F$119)*(1-(D104+D105+D106+D107+D108+D109+D110+D111))</f>
        <v>2.061818181818182E-2</v>
      </c>
      <c r="E128" s="60">
        <f t="shared" si="5"/>
        <v>144472</v>
      </c>
      <c r="F128" s="245">
        <f t="shared" si="6"/>
        <v>0</v>
      </c>
      <c r="G128" s="245"/>
      <c r="H128" s="245"/>
      <c r="I128" s="245"/>
      <c r="J128" s="245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146</v>
      </c>
      <c r="C129" s="57" t="s">
        <v>130</v>
      </c>
      <c r="D129" s="58">
        <f>($F$119)*(1-(D104+D105+D106+D107+D108+D109+D110+D111+D112))</f>
        <v>1.7372727272727279E-2</v>
      </c>
      <c r="E129" s="60">
        <f t="shared" si="5"/>
        <v>133384</v>
      </c>
      <c r="F129" s="245">
        <f t="shared" si="6"/>
        <v>0</v>
      </c>
      <c r="G129" s="245"/>
      <c r="H129" s="245"/>
      <c r="I129" s="245"/>
      <c r="J129" s="245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147</v>
      </c>
      <c r="C130" s="57" t="s">
        <v>132</v>
      </c>
      <c r="D130" s="58">
        <f>($F$119)*(1-(D104+D105+D106+D107+D108+D109+D110+D111+D112+D113))</f>
        <v>1.575E-2</v>
      </c>
      <c r="E130" s="60">
        <f t="shared" si="5"/>
        <v>124409</v>
      </c>
      <c r="F130" s="245">
        <f t="shared" si="6"/>
        <v>0</v>
      </c>
      <c r="G130" s="245"/>
      <c r="H130" s="245"/>
      <c r="I130" s="245"/>
      <c r="J130" s="245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219" t="s">
        <v>31</v>
      </c>
      <c r="D131" s="219"/>
      <c r="E131" s="219"/>
      <c r="F131" s="219"/>
      <c r="G131" s="219"/>
      <c r="H131" s="219"/>
      <c r="I131" s="219"/>
      <c r="J131" s="219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40</v>
      </c>
      <c r="C133" s="246" t="s">
        <v>148</v>
      </c>
      <c r="D133" s="246"/>
      <c r="E133" s="5" t="s">
        <v>149</v>
      </c>
      <c r="F133" s="5" t="s">
        <v>150</v>
      </c>
      <c r="G133" s="5"/>
      <c r="H133" s="5" t="s">
        <v>151</v>
      </c>
      <c r="I133" s="217" t="s">
        <v>152</v>
      </c>
      <c r="J133" s="217"/>
      <c r="K133" s="18" t="s">
        <v>97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153</v>
      </c>
      <c r="C134" s="220" t="s">
        <v>154</v>
      </c>
      <c r="D134" s="220"/>
      <c r="E134" s="53">
        <f>L3</f>
        <v>0</v>
      </c>
      <c r="F134" s="10">
        <v>24</v>
      </c>
      <c r="G134" s="10"/>
      <c r="H134" s="66"/>
      <c r="I134" s="241"/>
      <c r="J134" s="241"/>
      <c r="K134" s="22" t="e">
        <f>(H134*F134*E134)/I134</f>
        <v>#DIV/0!</v>
      </c>
      <c r="L134" s="67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219" t="s">
        <v>31</v>
      </c>
      <c r="D135" s="219"/>
      <c r="E135" s="219"/>
      <c r="F135" s="219"/>
      <c r="G135" s="219"/>
      <c r="H135" s="219"/>
      <c r="I135" s="219"/>
      <c r="J135" s="219"/>
      <c r="K135" s="24" t="e">
        <f>SUM(K134)</f>
        <v>#DIV/0!</v>
      </c>
      <c r="L135" s="6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42</v>
      </c>
      <c r="C137" s="239" t="s">
        <v>155</v>
      </c>
      <c r="D137" s="239"/>
      <c r="E137" s="5" t="s">
        <v>93</v>
      </c>
      <c r="F137" s="56" t="s">
        <v>94</v>
      </c>
      <c r="G137" s="56"/>
      <c r="H137" s="5" t="s">
        <v>156</v>
      </c>
      <c r="I137" s="217" t="s">
        <v>96</v>
      </c>
      <c r="J137" s="217"/>
      <c r="K137" s="18" t="s">
        <v>97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157</v>
      </c>
      <c r="C138" s="220" t="s">
        <v>158</v>
      </c>
      <c r="D138" s="220"/>
      <c r="E138" s="17">
        <v>1</v>
      </c>
      <c r="F138" s="17" t="s">
        <v>159</v>
      </c>
      <c r="G138" s="17"/>
      <c r="H138" s="211"/>
      <c r="I138" s="238"/>
      <c r="J138" s="238"/>
      <c r="K138" s="22">
        <f>H138*E138</f>
        <v>0</v>
      </c>
      <c r="O138" s="2"/>
      <c r="P138" s="2"/>
      <c r="Q138" s="69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161</v>
      </c>
      <c r="C139" s="220" t="s">
        <v>162</v>
      </c>
      <c r="D139" s="220"/>
      <c r="E139" s="17">
        <v>4</v>
      </c>
      <c r="F139" s="17" t="s">
        <v>159</v>
      </c>
      <c r="G139" s="17"/>
      <c r="H139" s="211"/>
      <c r="I139" s="238"/>
      <c r="J139" s="238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163</v>
      </c>
      <c r="C140" s="220" t="s">
        <v>164</v>
      </c>
      <c r="D140" s="220"/>
      <c r="E140" s="17">
        <v>4</v>
      </c>
      <c r="F140" s="17" t="s">
        <v>165</v>
      </c>
      <c r="G140" s="17"/>
      <c r="H140" s="211"/>
      <c r="I140" s="238"/>
      <c r="J140" s="238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219" t="s">
        <v>31</v>
      </c>
      <c r="D141" s="219"/>
      <c r="E141" s="219"/>
      <c r="F141" s="219"/>
      <c r="G141" s="219"/>
      <c r="H141" s="219"/>
      <c r="I141" s="219"/>
      <c r="J141" s="219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44</v>
      </c>
      <c r="C143" s="239" t="s">
        <v>166</v>
      </c>
      <c r="D143" s="239"/>
      <c r="E143" s="5" t="s">
        <v>93</v>
      </c>
      <c r="F143" s="56" t="s">
        <v>94</v>
      </c>
      <c r="G143" s="56"/>
      <c r="H143" s="5" t="s">
        <v>156</v>
      </c>
      <c r="I143" s="217" t="s">
        <v>96</v>
      </c>
      <c r="J143" s="217"/>
      <c r="K143" s="18" t="s">
        <v>97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167</v>
      </c>
      <c r="C144" s="220" t="s">
        <v>168</v>
      </c>
      <c r="D144" s="220"/>
      <c r="E144" s="17">
        <v>1</v>
      </c>
      <c r="F144" s="17" t="s">
        <v>159</v>
      </c>
      <c r="G144" s="17"/>
      <c r="H144" s="211"/>
      <c r="I144" s="238"/>
      <c r="J144" s="238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219" t="s">
        <v>31</v>
      </c>
      <c r="D145" s="219"/>
      <c r="E145" s="219"/>
      <c r="F145" s="219"/>
      <c r="G145" s="219"/>
      <c r="H145" s="219"/>
      <c r="I145" s="219"/>
      <c r="J145" s="219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221" t="s">
        <v>169</v>
      </c>
      <c r="C146" s="221"/>
      <c r="D146" s="221"/>
      <c r="E146" s="221"/>
      <c r="F146" s="221"/>
      <c r="G146" s="221"/>
      <c r="H146" s="221"/>
      <c r="I146" s="221"/>
      <c r="J146" s="221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213"/>
      <c r="C147" s="213"/>
      <c r="D147" s="213"/>
      <c r="E147" s="213"/>
      <c r="F147" s="213"/>
      <c r="G147" s="213"/>
      <c r="H147" s="213"/>
      <c r="I147" s="213"/>
      <c r="J147" s="213"/>
      <c r="K147" s="213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212" t="s">
        <v>170</v>
      </c>
      <c r="C148" s="212"/>
      <c r="D148" s="212"/>
      <c r="E148" s="212"/>
      <c r="F148" s="212"/>
      <c r="G148" s="212"/>
      <c r="H148" s="212"/>
      <c r="I148" s="212"/>
      <c r="J148" s="212"/>
      <c r="K148" s="212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16</v>
      </c>
      <c r="C149" s="247" t="s">
        <v>171</v>
      </c>
      <c r="D149" s="247"/>
      <c r="E149" s="247"/>
      <c r="F149" s="247"/>
      <c r="G149" s="247"/>
      <c r="H149" s="247"/>
      <c r="I149" s="70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29</v>
      </c>
      <c r="C150" s="248" t="s">
        <v>172</v>
      </c>
      <c r="D150" s="248"/>
      <c r="E150" s="248"/>
      <c r="F150" s="248"/>
      <c r="G150" s="248"/>
      <c r="H150" s="248"/>
      <c r="I150" s="71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38</v>
      </c>
      <c r="C151" s="247" t="s">
        <v>173</v>
      </c>
      <c r="D151" s="247"/>
      <c r="E151" s="247"/>
      <c r="F151" s="247"/>
      <c r="G151" s="247"/>
      <c r="H151" s="247"/>
      <c r="I151" s="72"/>
      <c r="J151" s="73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249" t="s">
        <v>174</v>
      </c>
      <c r="D152" s="249"/>
      <c r="E152" s="249"/>
      <c r="F152" s="249"/>
      <c r="G152" s="249"/>
      <c r="H152" s="249"/>
      <c r="I152" s="74"/>
      <c r="J152" s="75">
        <f>SUM(J149:J151)</f>
        <v>0</v>
      </c>
      <c r="K152" s="76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213"/>
      <c r="C153" s="213"/>
      <c r="D153" s="213"/>
      <c r="E153" s="213"/>
      <c r="F153" s="213"/>
      <c r="G153" s="213"/>
      <c r="H153" s="213"/>
      <c r="I153" s="213"/>
      <c r="J153" s="213"/>
      <c r="K153" s="213"/>
      <c r="L153" s="77"/>
      <c r="M153" s="78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250" t="s">
        <v>175</v>
      </c>
      <c r="C154" s="250"/>
      <c r="D154" s="250"/>
      <c r="E154" s="250"/>
      <c r="F154" s="250"/>
      <c r="G154" s="250"/>
      <c r="H154" s="250"/>
      <c r="I154" s="250"/>
      <c r="J154" s="250"/>
      <c r="K154" s="250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79"/>
      <c r="C155" s="251" t="s">
        <v>176</v>
      </c>
      <c r="D155" s="251"/>
      <c r="E155" s="251"/>
      <c r="F155" s="80" t="s">
        <v>27</v>
      </c>
      <c r="G155" s="252" t="s">
        <v>177</v>
      </c>
      <c r="H155" s="253" t="s">
        <v>178</v>
      </c>
      <c r="I155" s="253"/>
      <c r="J155" s="82" t="s">
        <v>179</v>
      </c>
      <c r="K155" s="82" t="s">
        <v>180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79" t="s">
        <v>16</v>
      </c>
      <c r="C156" s="254" t="s">
        <v>181</v>
      </c>
      <c r="D156" s="254"/>
      <c r="E156" s="254"/>
      <c r="F156" s="83">
        <v>0.05</v>
      </c>
      <c r="G156" s="252"/>
      <c r="H156" s="84">
        <f>J152</f>
        <v>0</v>
      </c>
      <c r="I156" s="85" t="e">
        <f>K152</f>
        <v>#DIV/0!</v>
      </c>
      <c r="J156" s="86">
        <f>F156*H156</f>
        <v>0</v>
      </c>
      <c r="K156" s="86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79" t="s">
        <v>29</v>
      </c>
      <c r="C157" s="254" t="s">
        <v>182</v>
      </c>
      <c r="D157" s="254"/>
      <c r="E157" s="254"/>
      <c r="F157" s="83">
        <v>0.1</v>
      </c>
      <c r="G157" s="252"/>
      <c r="H157" s="84">
        <f>H156+J156</f>
        <v>0</v>
      </c>
      <c r="I157" s="85" t="e">
        <f>I156+K156</f>
        <v>#DIV/0!</v>
      </c>
      <c r="J157" s="86">
        <f>F157*H157</f>
        <v>0</v>
      </c>
      <c r="K157" s="86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255" t="s">
        <v>38</v>
      </c>
      <c r="C158" s="254" t="s">
        <v>183</v>
      </c>
      <c r="D158" s="88" t="s">
        <v>184</v>
      </c>
      <c r="E158" s="89">
        <v>0.112</v>
      </c>
      <c r="F158" s="256">
        <f>E158</f>
        <v>0.112</v>
      </c>
      <c r="G158" s="90" t="s">
        <v>185</v>
      </c>
      <c r="H158" s="91">
        <f>H157+J157-(E159/12)</f>
        <v>-780</v>
      </c>
      <c r="I158" s="91" t="e">
        <f>I157+K157</f>
        <v>#DIV/0!</v>
      </c>
      <c r="J158" s="257">
        <f>(H158/H159)*F158</f>
        <v>-98.378378378378372</v>
      </c>
      <c r="K158" s="257" t="e">
        <f>(I158/I159)*F158</f>
        <v>#DIV/0!</v>
      </c>
      <c r="L158" s="9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255"/>
      <c r="C159" s="254"/>
      <c r="D159" s="88" t="s">
        <v>186</v>
      </c>
      <c r="E159" s="89" t="str">
        <f>F199</f>
        <v>R$ 9.360,00</v>
      </c>
      <c r="F159" s="256"/>
      <c r="G159" s="93" t="s">
        <v>187</v>
      </c>
      <c r="H159" s="94">
        <f>1-(11.2/100)</f>
        <v>0.88800000000000001</v>
      </c>
      <c r="I159" s="94">
        <f>1-(11.2/100)</f>
        <v>0.88800000000000001</v>
      </c>
      <c r="J159" s="257"/>
      <c r="K159" s="257"/>
      <c r="L159" s="95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6"/>
      <c r="B160" s="258" t="s">
        <v>40</v>
      </c>
      <c r="C160" s="259" t="s">
        <v>188</v>
      </c>
      <c r="D160" s="254" t="s">
        <v>189</v>
      </c>
      <c r="E160" s="260">
        <v>2.5000000000000001E-2</v>
      </c>
      <c r="F160" s="261">
        <f>E160</f>
        <v>2.5000000000000001E-2</v>
      </c>
      <c r="G160" s="87" t="s">
        <v>190</v>
      </c>
      <c r="H160" s="91">
        <f>H158+J158</f>
        <v>-878.37837837837833</v>
      </c>
      <c r="I160" s="91" t="e">
        <f>I158+K158</f>
        <v>#DIV/0!</v>
      </c>
      <c r="J160" s="257">
        <f>H160/H161*F160</f>
        <v>-22.522522522522522</v>
      </c>
      <c r="K160" s="257" t="e">
        <f>I160/I161*F160</f>
        <v>#DIV/0!</v>
      </c>
      <c r="L160" s="97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</row>
    <row r="161" spans="1:27" ht="12.75" customHeight="1">
      <c r="A161" s="96"/>
      <c r="B161" s="258"/>
      <c r="C161" s="259"/>
      <c r="D161" s="254"/>
      <c r="E161" s="254"/>
      <c r="F161" s="254"/>
      <c r="G161" s="93" t="s">
        <v>191</v>
      </c>
      <c r="H161" s="98">
        <f>1-(2.5/100)</f>
        <v>0.97499999999999998</v>
      </c>
      <c r="I161" s="98">
        <f>1-(2.5/100)</f>
        <v>0.97499999999999998</v>
      </c>
      <c r="J161" s="257"/>
      <c r="K161" s="257"/>
      <c r="L161" s="97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</row>
    <row r="162" spans="1:27" ht="12.75" customHeight="1">
      <c r="A162" s="2"/>
      <c r="B162" s="252" t="s">
        <v>192</v>
      </c>
      <c r="C162" s="252"/>
      <c r="D162" s="252"/>
      <c r="E162" s="252"/>
      <c r="F162" s="99">
        <f>SUM(F156:F160)</f>
        <v>0.28700000000000003</v>
      </c>
      <c r="G162" s="100"/>
      <c r="H162" s="101"/>
      <c r="I162" s="102"/>
      <c r="J162" s="103">
        <f>SUM(J156:J161)</f>
        <v>-120.90090090090089</v>
      </c>
      <c r="K162" s="103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262" t="s">
        <v>193</v>
      </c>
      <c r="C164" s="262"/>
      <c r="D164" s="262"/>
      <c r="E164" s="262"/>
      <c r="F164" s="262"/>
      <c r="G164" s="262"/>
      <c r="H164" s="262"/>
      <c r="I164" s="262"/>
      <c r="J164" s="262"/>
      <c r="K164" s="26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262" t="s">
        <v>194</v>
      </c>
      <c r="C165" s="262"/>
      <c r="D165" s="262"/>
      <c r="E165" s="262"/>
      <c r="F165" s="262"/>
      <c r="G165" s="262"/>
      <c r="H165" s="262"/>
      <c r="I165" s="262"/>
      <c r="J165" s="262"/>
      <c r="K165" s="26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212" t="s">
        <v>195</v>
      </c>
      <c r="C167" s="212"/>
      <c r="D167" s="212"/>
      <c r="E167" s="212"/>
      <c r="F167" s="212"/>
      <c r="G167" s="212"/>
      <c r="H167" s="212"/>
      <c r="I167" s="212"/>
      <c r="J167" s="212"/>
      <c r="K167" s="21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16</v>
      </c>
      <c r="C169" s="263" t="s">
        <v>196</v>
      </c>
      <c r="D169" s="263"/>
      <c r="E169" s="263"/>
      <c r="F169" s="263"/>
      <c r="G169" s="263"/>
      <c r="H169" s="263"/>
      <c r="I169" s="263"/>
      <c r="J169" s="263"/>
      <c r="K169" s="104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29</v>
      </c>
      <c r="C170" s="263" t="s">
        <v>197</v>
      </c>
      <c r="D170" s="263"/>
      <c r="E170" s="263"/>
      <c r="F170" s="263"/>
      <c r="G170" s="263"/>
      <c r="H170" s="263"/>
      <c r="I170" s="263"/>
      <c r="J170" s="263"/>
      <c r="K170" s="104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38</v>
      </c>
      <c r="C171" s="263" t="s">
        <v>198</v>
      </c>
      <c r="D171" s="263"/>
      <c r="E171" s="263"/>
      <c r="F171" s="263"/>
      <c r="G171" s="263"/>
      <c r="H171" s="263"/>
      <c r="I171" s="263"/>
      <c r="J171" s="263"/>
      <c r="K171" s="105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267" t="s">
        <v>199</v>
      </c>
      <c r="D172" s="267"/>
      <c r="E172" s="267"/>
      <c r="F172" s="267"/>
      <c r="G172" s="267"/>
      <c r="H172" s="267"/>
      <c r="I172" s="267"/>
      <c r="J172" s="267"/>
      <c r="K172" s="106" t="e">
        <f>SUM(K169:K171)-0.01</f>
        <v>#DIV/0!</v>
      </c>
      <c r="L172" s="77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263" t="s">
        <v>200</v>
      </c>
      <c r="D173" s="263"/>
      <c r="E173" s="263"/>
      <c r="F173" s="263"/>
      <c r="G173" s="263"/>
      <c r="H173" s="263"/>
      <c r="I173" s="263"/>
      <c r="J173" s="263"/>
      <c r="K173" s="106" t="e">
        <f>K172/(E134*F134)</f>
        <v>#DIV/0!</v>
      </c>
      <c r="L173" s="107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264" t="s">
        <v>201</v>
      </c>
      <c r="D174" s="264"/>
      <c r="E174" s="264"/>
      <c r="F174" s="264"/>
      <c r="G174" s="264"/>
      <c r="H174" s="264"/>
      <c r="I174" s="264"/>
      <c r="J174" s="264"/>
      <c r="K174" s="106" t="e">
        <f>(K152+K162)/(E134*F134)</f>
        <v>#DIV/0!</v>
      </c>
      <c r="L174" s="107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263" t="s">
        <v>202</v>
      </c>
      <c r="D175" s="263"/>
      <c r="E175" s="263"/>
      <c r="F175" s="263"/>
      <c r="G175" s="263"/>
      <c r="H175" s="263"/>
      <c r="I175" s="263"/>
      <c r="J175" s="263"/>
      <c r="K175" s="106">
        <f>J152+J162</f>
        <v>-120.90090090090089</v>
      </c>
      <c r="L175" s="107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263" t="s">
        <v>203</v>
      </c>
      <c r="D176" s="263"/>
      <c r="E176" s="263"/>
      <c r="F176" s="263"/>
      <c r="G176" s="263"/>
      <c r="H176" s="263"/>
      <c r="I176" s="263"/>
      <c r="J176" s="263"/>
      <c r="K176" s="106" t="e">
        <f>K152+K162</f>
        <v>#DIV/0!</v>
      </c>
      <c r="L176" s="7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8"/>
      <c r="C177" s="264" t="s">
        <v>204</v>
      </c>
      <c r="D177" s="264"/>
      <c r="E177" s="264"/>
      <c r="F177" s="264"/>
      <c r="G177" s="264"/>
      <c r="H177" s="264"/>
      <c r="I177" s="264"/>
      <c r="J177" s="264"/>
      <c r="K177" s="109">
        <f>2.93*1536</f>
        <v>4500.4800000000005</v>
      </c>
      <c r="L177" s="110"/>
      <c r="M177" s="7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11"/>
      <c r="C178" s="112"/>
      <c r="D178" s="113"/>
      <c r="E178" s="113"/>
      <c r="F178" s="113"/>
      <c r="G178" s="113"/>
      <c r="H178" s="113"/>
      <c r="I178" s="113"/>
      <c r="J178" s="113"/>
      <c r="K178" s="114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15" t="s">
        <v>205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236" t="s">
        <v>206</v>
      </c>
      <c r="C181" s="236"/>
      <c r="D181" s="236"/>
      <c r="E181" s="2"/>
      <c r="F181" s="2"/>
      <c r="G181" s="2"/>
      <c r="H181" s="2"/>
      <c r="I181" s="2"/>
      <c r="J181" s="2"/>
      <c r="K181" s="115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265" t="s">
        <v>207</v>
      </c>
      <c r="C182" s="265"/>
      <c r="D182" s="265"/>
      <c r="E182" s="2"/>
      <c r="F182" s="2"/>
      <c r="G182" s="2"/>
      <c r="H182" s="265"/>
      <c r="I182" s="265"/>
      <c r="J182" s="265"/>
      <c r="K182" s="265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208</v>
      </c>
      <c r="D184" s="10" t="s">
        <v>209</v>
      </c>
      <c r="E184" s="10" t="s">
        <v>210</v>
      </c>
      <c r="F184" s="10" t="s">
        <v>211</v>
      </c>
      <c r="G184" s="116" t="s">
        <v>212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17" t="e">
        <f t="shared" ref="A185:A195" si="8">C185/$L$173</f>
        <v>#DIV/0!</v>
      </c>
      <c r="B185" s="57" t="s">
        <v>113</v>
      </c>
      <c r="C185" s="118">
        <f>D185+E185</f>
        <v>4379.5790990990999</v>
      </c>
      <c r="D185" s="119">
        <f>K175</f>
        <v>-120.90090090090089</v>
      </c>
      <c r="E185" s="120">
        <f>K177</f>
        <v>4500.4800000000005</v>
      </c>
      <c r="F185" s="121">
        <f t="shared" ref="F185:F195" si="9">(C185*10)+(D185*2)</f>
        <v>43553.989189189197</v>
      </c>
      <c r="G185" s="122">
        <v>0.112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17" t="e">
        <f t="shared" si="8"/>
        <v>#REF!</v>
      </c>
      <c r="B186" s="57" t="s">
        <v>114</v>
      </c>
      <c r="C186" s="119" t="e">
        <f>#REF!</f>
        <v>#REF!</v>
      </c>
      <c r="D186" s="119" t="e">
        <f>#REF!</f>
        <v>#REF!</v>
      </c>
      <c r="E186" s="120" t="e">
        <f>#REF!</f>
        <v>#REF!</v>
      </c>
      <c r="F186" s="121" t="e">
        <f t="shared" si="9"/>
        <v>#REF!</v>
      </c>
      <c r="G186" s="122">
        <v>0.112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17" t="e">
        <f t="shared" si="8"/>
        <v>#REF!</v>
      </c>
      <c r="B187" s="57" t="s">
        <v>116</v>
      </c>
      <c r="C187" s="119" t="e">
        <f>#REF!</f>
        <v>#REF!</v>
      </c>
      <c r="D187" s="119" t="e">
        <f>#REF!</f>
        <v>#REF!</v>
      </c>
      <c r="E187" s="120" t="e">
        <f>#REF!</f>
        <v>#REF!</v>
      </c>
      <c r="F187" s="121" t="e">
        <f t="shared" si="9"/>
        <v>#REF!</v>
      </c>
      <c r="G187" s="122">
        <v>0.112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17" t="e">
        <f t="shared" si="8"/>
        <v>#REF!</v>
      </c>
      <c r="B188" s="57" t="s">
        <v>118</v>
      </c>
      <c r="C188" s="119" t="e">
        <f>#REF!</f>
        <v>#REF!</v>
      </c>
      <c r="D188" s="119" t="e">
        <f>#REF!</f>
        <v>#REF!</v>
      </c>
      <c r="E188" s="119" t="e">
        <f>#REF!</f>
        <v>#REF!</v>
      </c>
      <c r="F188" s="121" t="e">
        <f t="shared" si="9"/>
        <v>#REF!</v>
      </c>
      <c r="G188" s="122">
        <v>0.112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17" t="e">
        <f t="shared" si="8"/>
        <v>#REF!</v>
      </c>
      <c r="B189" s="57" t="s">
        <v>120</v>
      </c>
      <c r="C189" s="119" t="e">
        <f>#REF!</f>
        <v>#REF!</v>
      </c>
      <c r="D189" s="119" t="e">
        <f>#REF!</f>
        <v>#REF!</v>
      </c>
      <c r="E189" s="119" t="e">
        <f>#REF!</f>
        <v>#REF!</v>
      </c>
      <c r="F189" s="121" t="e">
        <f t="shared" si="9"/>
        <v>#REF!</v>
      </c>
      <c r="G189" s="122">
        <v>0.06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17" t="e">
        <f t="shared" si="8"/>
        <v>#REF!</v>
      </c>
      <c r="B190" s="57" t="s">
        <v>122</v>
      </c>
      <c r="C190" s="119" t="e">
        <f>#REF!</f>
        <v>#REF!</v>
      </c>
      <c r="D190" s="119" t="e">
        <f>#REF!</f>
        <v>#REF!</v>
      </c>
      <c r="E190" s="119" t="e">
        <f>#REF!</f>
        <v>#REF!</v>
      </c>
      <c r="F190" s="121" t="e">
        <f t="shared" si="9"/>
        <v>#REF!</v>
      </c>
      <c r="G190" s="122">
        <v>0.06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17" t="e">
        <f t="shared" si="8"/>
        <v>#REF!</v>
      </c>
      <c r="B191" s="57" t="s">
        <v>124</v>
      </c>
      <c r="C191" s="119" t="e">
        <f>#REF!</f>
        <v>#REF!</v>
      </c>
      <c r="D191" s="119" t="e">
        <f>#REF!</f>
        <v>#REF!</v>
      </c>
      <c r="E191" s="119" t="e">
        <f>#REF!</f>
        <v>#REF!</v>
      </c>
      <c r="F191" s="121" t="e">
        <f t="shared" si="9"/>
        <v>#REF!</v>
      </c>
      <c r="G191" s="122">
        <v>0.06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17" t="e">
        <f t="shared" si="8"/>
        <v>#REF!</v>
      </c>
      <c r="B192" s="57" t="s">
        <v>126</v>
      </c>
      <c r="C192" s="119" t="e">
        <f>#REF!</f>
        <v>#REF!</v>
      </c>
      <c r="D192" s="119" t="e">
        <f>#REF!</f>
        <v>#REF!</v>
      </c>
      <c r="E192" s="119" t="e">
        <f>#REF!</f>
        <v>#REF!</v>
      </c>
      <c r="F192" s="121" t="e">
        <f t="shared" si="9"/>
        <v>#REF!</v>
      </c>
      <c r="G192" s="122">
        <v>0.06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17" t="e">
        <f t="shared" si="8"/>
        <v>#REF!</v>
      </c>
      <c r="B193" s="57" t="s">
        <v>128</v>
      </c>
      <c r="C193" s="119" t="e">
        <f>#REF!</f>
        <v>#REF!</v>
      </c>
      <c r="D193" s="119" t="e">
        <f>#REF!</f>
        <v>#REF!</v>
      </c>
      <c r="E193" s="119" t="e">
        <f>#REF!</f>
        <v>#REF!</v>
      </c>
      <c r="F193" s="121" t="e">
        <f t="shared" si="9"/>
        <v>#REF!</v>
      </c>
      <c r="G193" s="122">
        <v>0.06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17" t="e">
        <f t="shared" si="8"/>
        <v>#REF!</v>
      </c>
      <c r="B194" s="57" t="s">
        <v>130</v>
      </c>
      <c r="C194" s="119" t="e">
        <f>#REF!</f>
        <v>#REF!</v>
      </c>
      <c r="D194" s="119" t="e">
        <f>#REF!</f>
        <v>#REF!</v>
      </c>
      <c r="E194" s="119" t="e">
        <f>#REF!</f>
        <v>#REF!</v>
      </c>
      <c r="F194" s="121" t="e">
        <f t="shared" si="9"/>
        <v>#REF!</v>
      </c>
      <c r="G194" s="122">
        <v>0.06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17" t="e">
        <f t="shared" si="8"/>
        <v>#DIV/0!</v>
      </c>
      <c r="B195" s="57" t="s">
        <v>132</v>
      </c>
      <c r="C195" s="119" t="e">
        <f>'10+'!K172</f>
        <v>#DIV/0!</v>
      </c>
      <c r="D195" s="119">
        <f>'10+'!K175</f>
        <v>0</v>
      </c>
      <c r="E195" s="119" t="e">
        <f>'10+'!K176</f>
        <v>#DIV/0!</v>
      </c>
      <c r="F195" s="121" t="e">
        <f t="shared" si="9"/>
        <v>#DIV/0!</v>
      </c>
      <c r="G195" s="122">
        <v>0.06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123" t="s">
        <v>213</v>
      </c>
      <c r="C197" s="123" t="s">
        <v>214</v>
      </c>
      <c r="D197" s="123" t="s">
        <v>215</v>
      </c>
      <c r="E197" s="123" t="s">
        <v>216</v>
      </c>
      <c r="F197" s="123" t="s">
        <v>217</v>
      </c>
      <c r="G197" s="108" t="s">
        <v>218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124" t="s">
        <v>219</v>
      </c>
      <c r="C198" s="124" t="s">
        <v>220</v>
      </c>
      <c r="D198" s="124" t="s">
        <v>221</v>
      </c>
      <c r="E198" s="124" t="s">
        <v>222</v>
      </c>
      <c r="F198" s="124" t="s">
        <v>223</v>
      </c>
      <c r="G198" s="10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124" t="s">
        <v>224</v>
      </c>
      <c r="C199" s="124" t="s">
        <v>225</v>
      </c>
      <c r="D199" s="124" t="s">
        <v>226</v>
      </c>
      <c r="E199" s="124" t="s">
        <v>227</v>
      </c>
      <c r="F199" s="124" t="s">
        <v>228</v>
      </c>
      <c r="G199" s="125">
        <f>F199/12</f>
        <v>780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124" t="s">
        <v>229</v>
      </c>
      <c r="C200" s="124" t="s">
        <v>230</v>
      </c>
      <c r="D200" s="124" t="s">
        <v>231</v>
      </c>
      <c r="E200" s="124" t="s">
        <v>227</v>
      </c>
      <c r="F200" s="124" t="s">
        <v>232</v>
      </c>
      <c r="G200" s="125">
        <f>F200/12</f>
        <v>1470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124" t="s">
        <v>233</v>
      </c>
      <c r="C201" s="124" t="s">
        <v>234</v>
      </c>
      <c r="D201" s="124" t="s">
        <v>235</v>
      </c>
      <c r="E201" s="124" t="s">
        <v>227</v>
      </c>
      <c r="F201" s="124" t="s">
        <v>236</v>
      </c>
      <c r="G201" s="125">
        <f>F201/12</f>
        <v>2970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124" t="s">
        <v>237</v>
      </c>
      <c r="C202" s="124" t="s">
        <v>238</v>
      </c>
      <c r="D202" s="124" t="s">
        <v>239</v>
      </c>
      <c r="E202" s="124" t="s">
        <v>227</v>
      </c>
      <c r="F202" s="124" t="s">
        <v>240</v>
      </c>
      <c r="G202" s="125">
        <f>F202/12</f>
        <v>10470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124" t="s">
        <v>241</v>
      </c>
      <c r="C203" s="124" t="s">
        <v>242</v>
      </c>
      <c r="D203" s="124" t="s">
        <v>243</v>
      </c>
      <c r="E203" s="124" t="s">
        <v>227</v>
      </c>
      <c r="F203" s="124" t="s">
        <v>244</v>
      </c>
      <c r="G203" s="125">
        <f>F203/12</f>
        <v>54000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66" t="s">
        <v>245</v>
      </c>
      <c r="C204" s="266"/>
      <c r="D204" s="266"/>
      <c r="E204" s="266"/>
      <c r="F204" s="266"/>
      <c r="G204" s="110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110"/>
      <c r="C205" s="110"/>
      <c r="D205" s="110"/>
      <c r="E205" s="110"/>
      <c r="F205" s="110"/>
      <c r="G205" s="110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110" t="s">
        <v>246</v>
      </c>
      <c r="C206" s="110"/>
      <c r="D206" s="110"/>
      <c r="E206" s="110"/>
      <c r="F206" s="110"/>
      <c r="G206" s="110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8"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A135" zoomScale="75" zoomScaleNormal="75" workbookViewId="0">
      <selection activeCell="I114" sqref="I114:J114"/>
    </sheetView>
  </sheetViews>
  <sheetFormatPr defaultColWidth="14.42578125" defaultRowHeight="15"/>
  <cols>
    <col min="1" max="1" width="9.140625" style="126" customWidth="1"/>
    <col min="2" max="2" width="25.140625" style="126" customWidth="1"/>
    <col min="3" max="3" width="21.7109375" style="126" customWidth="1"/>
    <col min="4" max="4" width="19.85546875" style="126" customWidth="1"/>
    <col min="5" max="5" width="17.28515625" style="126" customWidth="1"/>
    <col min="6" max="6" width="19.85546875" style="126" customWidth="1"/>
    <col min="7" max="7" width="20.85546875" style="126" customWidth="1"/>
    <col min="8" max="8" width="17" style="126" customWidth="1"/>
    <col min="9" max="9" width="11" style="126" customWidth="1"/>
    <col min="10" max="10" width="12.7109375" style="126" customWidth="1"/>
    <col min="11" max="11" width="12.85546875" style="126" customWidth="1"/>
    <col min="12" max="12" width="17.85546875" style="126" customWidth="1"/>
    <col min="13" max="13" width="16.7109375" style="126" customWidth="1"/>
    <col min="14" max="14" width="15.42578125" style="126" customWidth="1"/>
    <col min="15" max="15" width="10.140625" style="126" customWidth="1"/>
    <col min="16" max="16" width="10" style="126" customWidth="1"/>
    <col min="17" max="17" width="12.140625" style="126" customWidth="1"/>
    <col min="18" max="27" width="9.140625" style="126" customWidth="1"/>
    <col min="28" max="1024" width="14.42578125" style="126"/>
  </cols>
  <sheetData>
    <row r="1" spans="1:27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</row>
    <row r="2" spans="1:27">
      <c r="A2" s="110"/>
      <c r="B2" s="250" t="s">
        <v>0</v>
      </c>
      <c r="C2" s="250"/>
      <c r="D2" s="250"/>
      <c r="E2" s="250"/>
      <c r="F2" s="250"/>
      <c r="G2" s="250"/>
      <c r="H2" s="250"/>
      <c r="I2" s="250"/>
      <c r="J2" s="250"/>
      <c r="K2" s="250"/>
      <c r="L2" s="127"/>
      <c r="M2" s="127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</row>
    <row r="3" spans="1:27">
      <c r="A3" s="110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128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27" ht="11.25" customHeight="1">
      <c r="A4" s="110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</row>
    <row r="5" spans="1:27" ht="17.25" customHeight="1">
      <c r="A5" s="110"/>
      <c r="B5" s="250" t="s">
        <v>1</v>
      </c>
      <c r="C5" s="250"/>
      <c r="D5" s="250"/>
      <c r="E5" s="250"/>
      <c r="F5" s="250"/>
      <c r="G5" s="250"/>
      <c r="H5" s="250"/>
      <c r="I5" s="250"/>
      <c r="J5" s="250"/>
      <c r="K5" s="25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>
      <c r="A6" s="110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7">
      <c r="A7" s="110"/>
      <c r="B7" s="271" t="s">
        <v>2</v>
      </c>
      <c r="C7" s="271"/>
      <c r="D7" s="271"/>
      <c r="E7" s="271"/>
      <c r="F7" s="271"/>
      <c r="G7" s="271"/>
      <c r="H7" s="271"/>
      <c r="I7" s="271"/>
      <c r="J7" s="271"/>
      <c r="K7" s="271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</row>
    <row r="8" spans="1:27" ht="12.75" customHeight="1">
      <c r="A8" s="110"/>
      <c r="B8" s="272" t="s">
        <v>3</v>
      </c>
      <c r="C8" s="272"/>
      <c r="D8" s="272"/>
      <c r="E8" s="129" t="s">
        <v>4</v>
      </c>
      <c r="F8" s="129" t="s">
        <v>5</v>
      </c>
      <c r="G8" s="129"/>
      <c r="H8" s="130" t="s">
        <v>6</v>
      </c>
      <c r="I8" s="131"/>
      <c r="J8" s="131" t="s">
        <v>7</v>
      </c>
      <c r="K8" s="129" t="s">
        <v>7</v>
      </c>
      <c r="L8" s="127"/>
      <c r="M8" s="127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</row>
    <row r="9" spans="1:27" ht="12.75" customHeight="1">
      <c r="A9" s="110"/>
      <c r="B9" s="273" t="s">
        <v>8</v>
      </c>
      <c r="C9" s="273"/>
      <c r="D9" s="273"/>
      <c r="E9" s="132" t="str">
        <f>'0-1'!E9</f>
        <v>SITRACOVER</v>
      </c>
      <c r="F9" s="132" t="str">
        <f>'0-1'!F9</f>
        <v>RS002118/2024</v>
      </c>
      <c r="G9" s="132"/>
      <c r="H9" s="132" t="str">
        <f>'0-1'!H9</f>
        <v>01 de fevereiro 2024</v>
      </c>
      <c r="I9" s="132"/>
      <c r="J9" s="133">
        <f>'0-1'!J9</f>
        <v>0</v>
      </c>
      <c r="K9" s="134">
        <f>((J9/220)*220)*L9</f>
        <v>0</v>
      </c>
      <c r="L9" s="135">
        <f>'0-1'!L9</f>
        <v>1</v>
      </c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7" ht="12.75" customHeight="1">
      <c r="A10" s="110"/>
      <c r="B10" s="273" t="s">
        <v>12</v>
      </c>
      <c r="C10" s="273"/>
      <c r="D10" s="273"/>
      <c r="E10" s="132" t="str">
        <f>'0-1'!E10</f>
        <v>SITRACOVER</v>
      </c>
      <c r="F10" s="132" t="str">
        <f>'0-1'!F10</f>
        <v>RS002118/2024</v>
      </c>
      <c r="G10" s="132"/>
      <c r="H10" s="132" t="str">
        <f>'0-1'!H10</f>
        <v>01 de fevereiro 2024</v>
      </c>
      <c r="I10" s="132"/>
      <c r="J10" s="133">
        <f>'0-1'!J10</f>
        <v>0</v>
      </c>
      <c r="K10" s="134">
        <f>((J10/220)*220)*L9</f>
        <v>0</v>
      </c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</row>
    <row r="11" spans="1:27" ht="12.75" customHeight="1">
      <c r="A11" s="110"/>
      <c r="B11" s="273"/>
      <c r="C11" s="273"/>
      <c r="D11" s="273"/>
      <c r="E11" s="132"/>
      <c r="F11" s="136"/>
      <c r="G11" s="136"/>
      <c r="H11" s="116"/>
      <c r="I11" s="116"/>
      <c r="J11" s="137"/>
      <c r="K11" s="134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</row>
    <row r="12" spans="1:27" ht="12.75" customHeight="1">
      <c r="A12" s="138"/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</row>
    <row r="13" spans="1:27" ht="12.75" customHeight="1">
      <c r="A13" s="110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</row>
    <row r="14" spans="1:27" ht="12.75" customHeight="1">
      <c r="A14" s="110"/>
      <c r="B14" s="129">
        <v>1</v>
      </c>
      <c r="C14" s="272" t="s">
        <v>14</v>
      </c>
      <c r="D14" s="272"/>
      <c r="E14" s="272"/>
      <c r="F14" s="272"/>
      <c r="G14" s="272"/>
      <c r="H14" s="272"/>
      <c r="I14" s="272"/>
      <c r="J14" s="272"/>
      <c r="K14" s="139" t="s">
        <v>15</v>
      </c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</row>
    <row r="15" spans="1:27" ht="12.75" customHeight="1">
      <c r="A15" s="110"/>
      <c r="B15" s="79" t="s">
        <v>16</v>
      </c>
      <c r="C15" s="254" t="s">
        <v>17</v>
      </c>
      <c r="D15" s="254"/>
      <c r="E15" s="254"/>
      <c r="F15" s="254"/>
      <c r="G15" s="140"/>
      <c r="H15" s="274" t="s">
        <v>18</v>
      </c>
      <c r="I15" s="274"/>
      <c r="J15" s="116" t="s">
        <v>19</v>
      </c>
      <c r="K15" s="116" t="s">
        <v>19</v>
      </c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</row>
    <row r="16" spans="1:27" ht="12.75" customHeight="1">
      <c r="A16" s="110"/>
      <c r="B16" s="141" t="s">
        <v>20</v>
      </c>
      <c r="C16" s="254" t="str">
        <f>B9</f>
        <v>Motorista(CBO xxx)</v>
      </c>
      <c r="D16" s="254"/>
      <c r="E16" s="254"/>
      <c r="F16" s="254"/>
      <c r="G16" s="140"/>
      <c r="H16" s="274">
        <v>1</v>
      </c>
      <c r="I16" s="274"/>
      <c r="J16" s="142">
        <f>K9</f>
        <v>0</v>
      </c>
      <c r="K16" s="86">
        <f>H16*J16</f>
        <v>0</v>
      </c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ht="12.75" customHeight="1">
      <c r="A17" s="110"/>
      <c r="B17" s="141" t="s">
        <v>21</v>
      </c>
      <c r="C17" s="254" t="str">
        <f>B10</f>
        <v>Monitor (CBO XXX)</v>
      </c>
      <c r="D17" s="254"/>
      <c r="E17" s="254"/>
      <c r="F17" s="254"/>
      <c r="G17" s="140"/>
      <c r="H17" s="274">
        <v>1</v>
      </c>
      <c r="I17" s="274"/>
      <c r="J17" s="142">
        <f>K10</f>
        <v>0</v>
      </c>
      <c r="K17" s="86">
        <f>H17*J17</f>
        <v>0</v>
      </c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</row>
    <row r="18" spans="1:27" ht="12.75" customHeight="1">
      <c r="A18" s="110"/>
      <c r="B18" s="274"/>
      <c r="C18" s="274"/>
      <c r="D18" s="274"/>
      <c r="E18" s="274"/>
      <c r="F18" s="274"/>
      <c r="G18" s="274"/>
      <c r="H18" s="274"/>
      <c r="I18" s="274"/>
      <c r="J18" s="142"/>
      <c r="K18" s="86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 ht="12.75" customHeight="1">
      <c r="A19" s="110"/>
      <c r="B19" s="252" t="s">
        <v>22</v>
      </c>
      <c r="C19" s="252"/>
      <c r="D19" s="252"/>
      <c r="E19" s="252"/>
      <c r="F19" s="252"/>
      <c r="G19" s="252"/>
      <c r="H19" s="252"/>
      <c r="I19" s="252"/>
      <c r="J19" s="252"/>
      <c r="K19" s="103">
        <f>SUM(K16:K18)</f>
        <v>0</v>
      </c>
      <c r="L19" s="110"/>
      <c r="M19" s="143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ht="12.75" customHeight="1">
      <c r="A20" s="110"/>
      <c r="B20" s="275"/>
      <c r="C20" s="275"/>
      <c r="D20" s="275"/>
      <c r="E20" s="275"/>
      <c r="F20" s="275"/>
      <c r="G20" s="275"/>
      <c r="H20" s="275"/>
      <c r="I20" s="275"/>
      <c r="J20" s="275"/>
      <c r="K20" s="275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1:27" ht="12.75" customHeight="1">
      <c r="A21" s="110"/>
      <c r="B21" s="271" t="s">
        <v>23</v>
      </c>
      <c r="C21" s="271"/>
      <c r="D21" s="271"/>
      <c r="E21" s="271"/>
      <c r="F21" s="271"/>
      <c r="G21" s="271"/>
      <c r="H21" s="271"/>
      <c r="I21" s="271"/>
      <c r="J21" s="271"/>
      <c r="K21" s="271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1:27" ht="12.75" customHeight="1">
      <c r="A22" s="110"/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  <row r="23" spans="1:27" ht="12.75" customHeight="1">
      <c r="A23" s="110"/>
      <c r="B23" s="277" t="s">
        <v>24</v>
      </c>
      <c r="C23" s="277"/>
      <c r="D23" s="277"/>
      <c r="E23" s="277"/>
      <c r="F23" s="277"/>
      <c r="G23" s="277"/>
      <c r="H23" s="277"/>
      <c r="I23" s="277"/>
      <c r="J23" s="277"/>
      <c r="K23" s="277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</row>
    <row r="24" spans="1:27" ht="12.75" customHeight="1">
      <c r="A24" s="110"/>
      <c r="B24" s="81" t="s">
        <v>25</v>
      </c>
      <c r="C24" s="251" t="s">
        <v>26</v>
      </c>
      <c r="D24" s="251"/>
      <c r="E24" s="251"/>
      <c r="F24" s="251"/>
      <c r="G24" s="251"/>
      <c r="H24" s="251"/>
      <c r="I24" s="251"/>
      <c r="J24" s="81" t="s">
        <v>27</v>
      </c>
      <c r="K24" s="82" t="s">
        <v>15</v>
      </c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</row>
    <row r="25" spans="1:27" ht="12.75" customHeight="1">
      <c r="A25" s="110"/>
      <c r="B25" s="79" t="s">
        <v>16</v>
      </c>
      <c r="C25" s="254" t="s">
        <v>28</v>
      </c>
      <c r="D25" s="254"/>
      <c r="E25" s="254"/>
      <c r="F25" s="254"/>
      <c r="G25" s="254"/>
      <c r="H25" s="254"/>
      <c r="I25" s="254"/>
      <c r="J25" s="144">
        <f>1/12%</f>
        <v>8.3333333333333339</v>
      </c>
      <c r="K25" s="86">
        <f>J25*K19%</f>
        <v>0</v>
      </c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27" ht="12.75" customHeight="1">
      <c r="A26" s="110"/>
      <c r="B26" s="79" t="s">
        <v>29</v>
      </c>
      <c r="C26" s="254" t="s">
        <v>30</v>
      </c>
      <c r="D26" s="254"/>
      <c r="E26" s="254"/>
      <c r="F26" s="254"/>
      <c r="G26" s="254"/>
      <c r="H26" s="254"/>
      <c r="I26" s="254"/>
      <c r="J26" s="144">
        <v>2.78</v>
      </c>
      <c r="K26" s="86">
        <f>J26*K19%</f>
        <v>0</v>
      </c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</row>
    <row r="27" spans="1:27" ht="12.75" customHeight="1">
      <c r="A27" s="110"/>
      <c r="B27" s="252" t="s">
        <v>31</v>
      </c>
      <c r="C27" s="252"/>
      <c r="D27" s="252"/>
      <c r="E27" s="252"/>
      <c r="F27" s="252"/>
      <c r="G27" s="252"/>
      <c r="H27" s="252"/>
      <c r="I27" s="252"/>
      <c r="J27" s="252"/>
      <c r="K27" s="103">
        <f>SUM(K25:K26)</f>
        <v>0</v>
      </c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</row>
    <row r="28" spans="1:27" ht="12.75" customHeight="1">
      <c r="A28" s="110"/>
      <c r="B28" s="278" t="s">
        <v>32</v>
      </c>
      <c r="C28" s="278"/>
      <c r="D28" s="278"/>
      <c r="E28" s="278"/>
      <c r="F28" s="278"/>
      <c r="G28" s="278"/>
      <c r="H28" s="278"/>
      <c r="I28" s="278"/>
      <c r="J28" s="278"/>
      <c r="K28" s="278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</row>
    <row r="29" spans="1:27" ht="12.75" customHeight="1">
      <c r="A29" s="110"/>
      <c r="B29" s="279"/>
      <c r="C29" s="279"/>
      <c r="D29" s="279"/>
      <c r="E29" s="279"/>
      <c r="F29" s="279"/>
      <c r="G29" s="279"/>
      <c r="H29" s="279"/>
      <c r="I29" s="279"/>
      <c r="J29" s="279"/>
      <c r="K29" s="279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</row>
    <row r="30" spans="1:27" ht="12.75" customHeight="1">
      <c r="A30" s="110"/>
      <c r="B30" s="277" t="s">
        <v>33</v>
      </c>
      <c r="C30" s="277"/>
      <c r="D30" s="277"/>
      <c r="E30" s="277"/>
      <c r="F30" s="277"/>
      <c r="G30" s="277"/>
      <c r="H30" s="277"/>
      <c r="I30" s="277"/>
      <c r="J30" s="277"/>
      <c r="K30" s="277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</row>
    <row r="31" spans="1:27" ht="12.75" customHeight="1">
      <c r="A31" s="110"/>
      <c r="B31" s="81" t="s">
        <v>34</v>
      </c>
      <c r="C31" s="251" t="s">
        <v>35</v>
      </c>
      <c r="D31" s="251"/>
      <c r="E31" s="251"/>
      <c r="F31" s="251"/>
      <c r="G31" s="251"/>
      <c r="H31" s="251"/>
      <c r="I31" s="251"/>
      <c r="J31" s="81" t="s">
        <v>27</v>
      </c>
      <c r="K31" s="82" t="s">
        <v>15</v>
      </c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</row>
    <row r="32" spans="1:27" ht="12.75" customHeight="1">
      <c r="A32" s="110"/>
      <c r="B32" s="79" t="s">
        <v>16</v>
      </c>
      <c r="C32" s="254" t="s">
        <v>36</v>
      </c>
      <c r="D32" s="254"/>
      <c r="E32" s="254"/>
      <c r="F32" s="254"/>
      <c r="G32" s="254"/>
      <c r="H32" s="254"/>
      <c r="I32" s="254"/>
      <c r="J32" s="144">
        <f>'0-1'!J32</f>
        <v>0</v>
      </c>
      <c r="K32" s="86">
        <f t="shared" ref="K32:K39" si="0">J32*($K$19%+$K$27%)</f>
        <v>0</v>
      </c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</row>
    <row r="33" spans="1:27" ht="12.75" customHeight="1">
      <c r="A33" s="110"/>
      <c r="B33" s="79" t="s">
        <v>29</v>
      </c>
      <c r="C33" s="254" t="s">
        <v>37</v>
      </c>
      <c r="D33" s="254"/>
      <c r="E33" s="254"/>
      <c r="F33" s="254"/>
      <c r="G33" s="254"/>
      <c r="H33" s="254"/>
      <c r="I33" s="254"/>
      <c r="J33" s="144">
        <f>'0-1'!J33</f>
        <v>0</v>
      </c>
      <c r="K33" s="86">
        <f t="shared" si="0"/>
        <v>0</v>
      </c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</row>
    <row r="34" spans="1:27" ht="12.75" customHeight="1">
      <c r="A34" s="110"/>
      <c r="B34" s="79" t="s">
        <v>38</v>
      </c>
      <c r="C34" s="254" t="s">
        <v>39</v>
      </c>
      <c r="D34" s="254"/>
      <c r="E34" s="254"/>
      <c r="F34" s="254"/>
      <c r="G34" s="254"/>
      <c r="H34" s="254"/>
      <c r="I34" s="254"/>
      <c r="J34" s="144">
        <f>'0-1'!J34</f>
        <v>0</v>
      </c>
      <c r="K34" s="86">
        <f t="shared" si="0"/>
        <v>0</v>
      </c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</row>
    <row r="35" spans="1:27" ht="12.75" customHeight="1">
      <c r="A35" s="110"/>
      <c r="B35" s="79" t="s">
        <v>40</v>
      </c>
      <c r="C35" s="254" t="s">
        <v>41</v>
      </c>
      <c r="D35" s="254"/>
      <c r="E35" s="254"/>
      <c r="F35" s="254"/>
      <c r="G35" s="254"/>
      <c r="H35" s="254"/>
      <c r="I35" s="254"/>
      <c r="J35" s="144">
        <f>'0-1'!J35</f>
        <v>0</v>
      </c>
      <c r="K35" s="86">
        <f t="shared" si="0"/>
        <v>0</v>
      </c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</row>
    <row r="36" spans="1:27" ht="12.75" customHeight="1">
      <c r="A36" s="110"/>
      <c r="B36" s="79" t="s">
        <v>42</v>
      </c>
      <c r="C36" s="254" t="s">
        <v>43</v>
      </c>
      <c r="D36" s="254"/>
      <c r="E36" s="254"/>
      <c r="F36" s="254"/>
      <c r="G36" s="254"/>
      <c r="H36" s="254"/>
      <c r="I36" s="254"/>
      <c r="J36" s="144">
        <f>'0-1'!J36</f>
        <v>0</v>
      </c>
      <c r="K36" s="86">
        <f t="shared" si="0"/>
        <v>0</v>
      </c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</row>
    <row r="37" spans="1:27" ht="12.75" customHeight="1">
      <c r="A37" s="110"/>
      <c r="B37" s="79" t="s">
        <v>44</v>
      </c>
      <c r="C37" s="254" t="s">
        <v>45</v>
      </c>
      <c r="D37" s="254"/>
      <c r="E37" s="254"/>
      <c r="F37" s="254"/>
      <c r="G37" s="254"/>
      <c r="H37" s="254"/>
      <c r="I37" s="254"/>
      <c r="J37" s="144">
        <f>'0-1'!J37</f>
        <v>8</v>
      </c>
      <c r="K37" s="86">
        <f t="shared" si="0"/>
        <v>0</v>
      </c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</row>
    <row r="38" spans="1:27" ht="12.75" customHeight="1">
      <c r="A38" s="110"/>
      <c r="B38" s="79" t="s">
        <v>46</v>
      </c>
      <c r="C38" s="254" t="s">
        <v>47</v>
      </c>
      <c r="D38" s="254"/>
      <c r="E38" s="254"/>
      <c r="F38" s="254"/>
      <c r="G38" s="254"/>
      <c r="H38" s="254"/>
      <c r="I38" s="254"/>
      <c r="J38" s="144">
        <f>'0-1'!J38</f>
        <v>0</v>
      </c>
      <c r="K38" s="86">
        <f t="shared" si="0"/>
        <v>0</v>
      </c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</row>
    <row r="39" spans="1:27" ht="12.75" customHeight="1">
      <c r="A39" s="110"/>
      <c r="B39" s="79" t="s">
        <v>48</v>
      </c>
      <c r="C39" s="254" t="s">
        <v>49</v>
      </c>
      <c r="D39" s="254"/>
      <c r="E39" s="254"/>
      <c r="F39" s="254"/>
      <c r="G39" s="254"/>
      <c r="H39" s="254"/>
      <c r="I39" s="254"/>
      <c r="J39" s="144">
        <f>'0-1'!J39</f>
        <v>0</v>
      </c>
      <c r="K39" s="86">
        <f t="shared" si="0"/>
        <v>0</v>
      </c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</row>
    <row r="40" spans="1:27" ht="12.75" customHeight="1">
      <c r="A40" s="110"/>
      <c r="B40" s="252" t="s">
        <v>31</v>
      </c>
      <c r="C40" s="252"/>
      <c r="D40" s="252"/>
      <c r="E40" s="252"/>
      <c r="F40" s="252"/>
      <c r="G40" s="252"/>
      <c r="H40" s="252"/>
      <c r="I40" s="252"/>
      <c r="J40" s="145">
        <f>SUM(J32:J39)</f>
        <v>8</v>
      </c>
      <c r="K40" s="103">
        <f>SUM(K32:K39)</f>
        <v>0</v>
      </c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</row>
    <row r="41" spans="1:27" ht="12.75" customHeight="1">
      <c r="A41" s="110"/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</row>
    <row r="42" spans="1:27" ht="12.75" customHeight="1">
      <c r="A42" s="110"/>
      <c r="B42" s="277" t="s">
        <v>50</v>
      </c>
      <c r="C42" s="277"/>
      <c r="D42" s="277"/>
      <c r="E42" s="277"/>
      <c r="F42" s="277"/>
      <c r="G42" s="277"/>
      <c r="H42" s="277"/>
      <c r="I42" s="277"/>
      <c r="J42" s="277"/>
      <c r="K42" s="277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</row>
    <row r="43" spans="1:27" ht="12.75" customHeight="1">
      <c r="A43" s="110"/>
      <c r="B43" s="81" t="s">
        <v>51</v>
      </c>
      <c r="C43" s="251" t="s">
        <v>52</v>
      </c>
      <c r="D43" s="251"/>
      <c r="E43" s="251"/>
      <c r="F43" s="251"/>
      <c r="G43" s="251"/>
      <c r="H43" s="251"/>
      <c r="I43" s="251"/>
      <c r="J43" s="79"/>
      <c r="K43" s="146" t="s">
        <v>15</v>
      </c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</row>
    <row r="44" spans="1:27" ht="12.75" customHeight="1">
      <c r="A44" s="110"/>
      <c r="B44" s="79" t="s">
        <v>16</v>
      </c>
      <c r="C44" s="254" t="s">
        <v>53</v>
      </c>
      <c r="D44" s="254"/>
      <c r="E44" s="254"/>
      <c r="F44" s="254"/>
      <c r="G44" s="254"/>
      <c r="H44" s="255" t="s">
        <v>54</v>
      </c>
      <c r="I44" s="255"/>
      <c r="J44" s="79" t="s">
        <v>55</v>
      </c>
      <c r="K44" s="147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</row>
    <row r="45" spans="1:27" ht="12.75" customHeight="1">
      <c r="A45" s="110"/>
      <c r="B45" s="141" t="s">
        <v>20</v>
      </c>
      <c r="C45" s="254" t="str">
        <f>C16</f>
        <v>Motorista(CBO xxx)</v>
      </c>
      <c r="D45" s="254"/>
      <c r="E45" s="254"/>
      <c r="F45" s="254"/>
      <c r="G45" s="254"/>
      <c r="H45" s="274">
        <f>H16</f>
        <v>1</v>
      </c>
      <c r="I45" s="274"/>
      <c r="J45" s="280">
        <f>'0-1'!J45</f>
        <v>0</v>
      </c>
      <c r="K45" s="147">
        <f>(((J45*22*2)-(J16*6%))*H45)*L9</f>
        <v>0</v>
      </c>
      <c r="L45" s="110"/>
      <c r="M45" s="148"/>
      <c r="N45" s="149"/>
      <c r="O45" s="150"/>
      <c r="P45" s="149"/>
      <c r="Q45" s="149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ht="12.75" customHeight="1">
      <c r="A46" s="110"/>
      <c r="B46" s="141" t="s">
        <v>21</v>
      </c>
      <c r="C46" s="254" t="str">
        <f>C17</f>
        <v>Monitor (CBO XXX)</v>
      </c>
      <c r="D46" s="254"/>
      <c r="E46" s="254"/>
      <c r="F46" s="254"/>
      <c r="G46" s="254"/>
      <c r="H46" s="274">
        <f>H17</f>
        <v>1</v>
      </c>
      <c r="I46" s="274"/>
      <c r="J46" s="280"/>
      <c r="K46" s="147">
        <f>(((J45*22*2)-(J17*6%))*H46)*L9</f>
        <v>0</v>
      </c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</row>
    <row r="47" spans="1:27" ht="12.75" customHeight="1">
      <c r="A47" s="110"/>
      <c r="B47" s="141"/>
      <c r="C47" s="254" t="s">
        <v>247</v>
      </c>
      <c r="D47" s="254"/>
      <c r="E47" s="254"/>
      <c r="F47" s="254"/>
      <c r="G47" s="254"/>
      <c r="H47" s="274"/>
      <c r="I47" s="274"/>
      <c r="J47" s="280"/>
      <c r="K47" s="147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</row>
    <row r="48" spans="1:27" ht="12.75" customHeight="1">
      <c r="A48" s="110"/>
      <c r="B48" s="79" t="s">
        <v>29</v>
      </c>
      <c r="C48" s="259" t="s">
        <v>57</v>
      </c>
      <c r="D48" s="259"/>
      <c r="E48" s="259"/>
      <c r="F48" s="259"/>
      <c r="G48" s="259"/>
      <c r="H48" s="274"/>
      <c r="I48" s="274"/>
      <c r="J48" s="116" t="s">
        <v>58</v>
      </c>
      <c r="K48" s="108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</row>
    <row r="49" spans="1:27" ht="12.75" customHeight="1">
      <c r="A49" s="110"/>
      <c r="B49" s="141" t="s">
        <v>59</v>
      </c>
      <c r="C49" s="281" t="str">
        <f>C45</f>
        <v>Motorista(CBO xxx)</v>
      </c>
      <c r="D49" s="281"/>
      <c r="E49" s="281"/>
      <c r="F49" s="281"/>
      <c r="G49" s="281"/>
      <c r="H49" s="281"/>
      <c r="I49" s="281"/>
      <c r="J49" s="280" t="str">
        <f>F9</f>
        <v>RS002118/2024</v>
      </c>
      <c r="K49" s="147">
        <f>'0-1'!K49</f>
        <v>0</v>
      </c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</row>
    <row r="50" spans="1:27" ht="12.75" customHeight="1">
      <c r="A50" s="110"/>
      <c r="B50" s="141" t="s">
        <v>60</v>
      </c>
      <c r="C50" s="282" t="str">
        <f>C46</f>
        <v>Monitor (CBO XXX)</v>
      </c>
      <c r="D50" s="282"/>
      <c r="E50" s="282"/>
      <c r="F50" s="282"/>
      <c r="G50" s="282"/>
      <c r="H50" s="282"/>
      <c r="I50" s="282"/>
      <c r="J50" s="280"/>
      <c r="K50" s="147">
        <f>'0-1'!K50</f>
        <v>0</v>
      </c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</row>
    <row r="51" spans="1:27" ht="12.75" customHeight="1">
      <c r="A51" s="110"/>
      <c r="B51" s="252" t="s">
        <v>31</v>
      </c>
      <c r="C51" s="252"/>
      <c r="D51" s="252"/>
      <c r="E51" s="252"/>
      <c r="F51" s="252"/>
      <c r="G51" s="252"/>
      <c r="H51" s="252"/>
      <c r="I51" s="252"/>
      <c r="J51" s="252"/>
      <c r="K51" s="151">
        <f>SUM(K44:K50)</f>
        <v>0</v>
      </c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</row>
    <row r="52" spans="1:27" ht="12.75" customHeight="1">
      <c r="A52" s="110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</row>
    <row r="53" spans="1:27" ht="12.75" customHeight="1">
      <c r="A53" s="110"/>
      <c r="B53" s="277" t="s">
        <v>61</v>
      </c>
      <c r="C53" s="277"/>
      <c r="D53" s="277"/>
      <c r="E53" s="277"/>
      <c r="F53" s="277"/>
      <c r="G53" s="277"/>
      <c r="H53" s="277"/>
      <c r="I53" s="277"/>
      <c r="J53" s="277"/>
      <c r="K53" s="277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</row>
    <row r="54" spans="1:27" ht="12.75" customHeight="1">
      <c r="A54" s="110"/>
      <c r="B54" s="81">
        <v>2</v>
      </c>
      <c r="C54" s="252" t="s">
        <v>62</v>
      </c>
      <c r="D54" s="252"/>
      <c r="E54" s="252"/>
      <c r="F54" s="252"/>
      <c r="G54" s="252"/>
      <c r="H54" s="252"/>
      <c r="I54" s="252"/>
      <c r="J54" s="252"/>
      <c r="K54" s="82" t="s">
        <v>15</v>
      </c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</row>
    <row r="55" spans="1:27" ht="12.75" customHeight="1">
      <c r="A55" s="110"/>
      <c r="B55" s="79" t="s">
        <v>25</v>
      </c>
      <c r="C55" s="254" t="s">
        <v>63</v>
      </c>
      <c r="D55" s="254"/>
      <c r="E55" s="254"/>
      <c r="F55" s="254"/>
      <c r="G55" s="254"/>
      <c r="H55" s="254"/>
      <c r="I55" s="254"/>
      <c r="J55" s="254"/>
      <c r="K55" s="86">
        <f>K27</f>
        <v>0</v>
      </c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</row>
    <row r="56" spans="1:27" ht="12.75" customHeight="1">
      <c r="A56" s="110"/>
      <c r="B56" s="79" t="s">
        <v>34</v>
      </c>
      <c r="C56" s="254" t="s">
        <v>35</v>
      </c>
      <c r="D56" s="254"/>
      <c r="E56" s="254"/>
      <c r="F56" s="254"/>
      <c r="G56" s="254"/>
      <c r="H56" s="254"/>
      <c r="I56" s="254"/>
      <c r="J56" s="254"/>
      <c r="K56" s="86">
        <f>K40</f>
        <v>0</v>
      </c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</row>
    <row r="57" spans="1:27" ht="12.75" customHeight="1">
      <c r="A57" s="110"/>
      <c r="B57" s="79" t="s">
        <v>51</v>
      </c>
      <c r="C57" s="254" t="s">
        <v>52</v>
      </c>
      <c r="D57" s="254"/>
      <c r="E57" s="254"/>
      <c r="F57" s="254"/>
      <c r="G57" s="254"/>
      <c r="H57" s="254"/>
      <c r="I57" s="254"/>
      <c r="J57" s="254"/>
      <c r="K57" s="86">
        <f>K51</f>
        <v>0</v>
      </c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</row>
    <row r="58" spans="1:27" ht="12.75" customHeight="1">
      <c r="A58" s="110"/>
      <c r="B58" s="252" t="s">
        <v>31</v>
      </c>
      <c r="C58" s="252"/>
      <c r="D58" s="252"/>
      <c r="E58" s="252"/>
      <c r="F58" s="252"/>
      <c r="G58" s="252"/>
      <c r="H58" s="252"/>
      <c r="I58" s="252"/>
      <c r="J58" s="252"/>
      <c r="K58" s="103">
        <f>SUM(K55:K57)</f>
        <v>0</v>
      </c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</row>
    <row r="59" spans="1:27" ht="12.75" customHeight="1">
      <c r="A59" s="110"/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1:27" ht="12.75" customHeight="1">
      <c r="A60" s="110"/>
      <c r="B60" s="277" t="s">
        <v>64</v>
      </c>
      <c r="C60" s="277"/>
      <c r="D60" s="277"/>
      <c r="E60" s="277"/>
      <c r="F60" s="277"/>
      <c r="G60" s="277"/>
      <c r="H60" s="277"/>
      <c r="I60" s="277"/>
      <c r="J60" s="277"/>
      <c r="K60" s="277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</row>
    <row r="61" spans="1:27" ht="12.75" customHeight="1">
      <c r="A61" s="110"/>
      <c r="B61" s="81">
        <v>3</v>
      </c>
      <c r="C61" s="252" t="s">
        <v>65</v>
      </c>
      <c r="D61" s="252"/>
      <c r="E61" s="252"/>
      <c r="F61" s="252"/>
      <c r="G61" s="252"/>
      <c r="H61" s="252"/>
      <c r="I61" s="252"/>
      <c r="J61" s="81" t="s">
        <v>27</v>
      </c>
      <c r="K61" s="82" t="s">
        <v>15</v>
      </c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</row>
    <row r="62" spans="1:27" ht="12.75" customHeight="1">
      <c r="A62" s="110"/>
      <c r="B62" s="79" t="s">
        <v>16</v>
      </c>
      <c r="C62" s="254" t="s">
        <v>248</v>
      </c>
      <c r="D62" s="254"/>
      <c r="E62" s="254"/>
      <c r="F62" s="254"/>
      <c r="G62" s="254"/>
      <c r="H62" s="254"/>
      <c r="I62" s="254"/>
      <c r="J62" s="144">
        <v>0.42</v>
      </c>
      <c r="K62" s="86">
        <f>J62*($K$19%)</f>
        <v>0</v>
      </c>
      <c r="L62" s="153"/>
      <c r="M62" s="154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</row>
    <row r="63" spans="1:27" ht="12.75" customHeight="1">
      <c r="A63" s="110"/>
      <c r="B63" s="79" t="s">
        <v>29</v>
      </c>
      <c r="C63" s="254" t="s">
        <v>249</v>
      </c>
      <c r="D63" s="254"/>
      <c r="E63" s="254"/>
      <c r="F63" s="254"/>
      <c r="G63" s="254"/>
      <c r="H63" s="254"/>
      <c r="I63" s="254"/>
      <c r="J63" s="155">
        <v>3.3599999999999998E-2</v>
      </c>
      <c r="K63" s="86">
        <f>J63*$K$19%</f>
        <v>0</v>
      </c>
      <c r="L63" s="149"/>
      <c r="M63" s="154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</row>
    <row r="64" spans="1:27" ht="12.75" customHeight="1">
      <c r="A64" s="110"/>
      <c r="B64" s="87" t="s">
        <v>38</v>
      </c>
      <c r="C64" s="254" t="s">
        <v>250</v>
      </c>
      <c r="D64" s="254"/>
      <c r="E64" s="254"/>
      <c r="F64" s="254"/>
      <c r="G64" s="254"/>
      <c r="H64" s="254"/>
      <c r="I64" s="254"/>
      <c r="J64" s="156">
        <v>3.44</v>
      </c>
      <c r="K64" s="157">
        <f>J64*K62%</f>
        <v>0</v>
      </c>
      <c r="L64" s="110"/>
      <c r="M64" s="154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</row>
    <row r="65" spans="1:27" ht="12.75" customHeight="1">
      <c r="A65" s="110"/>
      <c r="B65" s="79" t="s">
        <v>40</v>
      </c>
      <c r="C65" s="284" t="s">
        <v>251</v>
      </c>
      <c r="D65" s="284"/>
      <c r="E65" s="284"/>
      <c r="F65" s="284"/>
      <c r="G65" s="284"/>
      <c r="H65" s="284"/>
      <c r="I65" s="284"/>
      <c r="J65" s="144">
        <v>1.94</v>
      </c>
      <c r="K65" s="86">
        <f>J65*$K$19%</f>
        <v>0</v>
      </c>
      <c r="L65" s="110"/>
      <c r="M65" s="154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</row>
    <row r="66" spans="1:27" ht="12.75" customHeight="1">
      <c r="A66" s="110"/>
      <c r="B66" s="79" t="s">
        <v>42</v>
      </c>
      <c r="C66" s="254" t="s">
        <v>252</v>
      </c>
      <c r="D66" s="254"/>
      <c r="E66" s="254"/>
      <c r="F66" s="254"/>
      <c r="G66" s="254"/>
      <c r="H66" s="254"/>
      <c r="I66" s="254"/>
      <c r="J66" s="144">
        <v>0.72</v>
      </c>
      <c r="K66" s="86">
        <f>J66*$K$19%</f>
        <v>0</v>
      </c>
      <c r="L66" s="110"/>
      <c r="M66" s="154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</row>
    <row r="67" spans="1:27" ht="12.75" customHeight="1">
      <c r="A67" s="110"/>
      <c r="B67" s="79" t="s">
        <v>44</v>
      </c>
      <c r="C67" s="254" t="s">
        <v>253</v>
      </c>
      <c r="D67" s="254"/>
      <c r="E67" s="254"/>
      <c r="F67" s="254"/>
      <c r="G67" s="254"/>
      <c r="H67" s="254"/>
      <c r="I67" s="254"/>
      <c r="J67" s="158">
        <v>6.2E-2</v>
      </c>
      <c r="K67" s="86">
        <f>J67*K65%</f>
        <v>0</v>
      </c>
      <c r="L67" s="110"/>
      <c r="M67" s="154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</row>
    <row r="68" spans="1:27" ht="12.75" customHeight="1">
      <c r="A68" s="110"/>
      <c r="B68" s="252" t="s">
        <v>31</v>
      </c>
      <c r="C68" s="252"/>
      <c r="D68" s="252"/>
      <c r="E68" s="252"/>
      <c r="F68" s="252"/>
      <c r="G68" s="252"/>
      <c r="H68" s="252"/>
      <c r="I68" s="252"/>
      <c r="J68" s="252"/>
      <c r="K68" s="103">
        <f>SUM(K62:K67)</f>
        <v>0</v>
      </c>
      <c r="L68" s="110"/>
      <c r="M68" s="143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</row>
    <row r="69" spans="1:27" ht="29.25" customHeight="1">
      <c r="A69" s="110"/>
      <c r="B69" s="278" t="s">
        <v>72</v>
      </c>
      <c r="C69" s="278"/>
      <c r="D69" s="278"/>
      <c r="E69" s="278"/>
      <c r="F69" s="278"/>
      <c r="G69" s="278"/>
      <c r="H69" s="278"/>
      <c r="I69" s="278"/>
      <c r="J69" s="278"/>
      <c r="K69" s="278"/>
      <c r="L69" s="110"/>
      <c r="M69" s="143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</row>
    <row r="70" spans="1:27" ht="15.75" customHeight="1">
      <c r="A70" s="110"/>
      <c r="B70" s="279"/>
      <c r="C70" s="279"/>
      <c r="D70" s="279"/>
      <c r="E70" s="279"/>
      <c r="F70" s="279"/>
      <c r="G70" s="279"/>
      <c r="H70" s="279"/>
      <c r="I70" s="279"/>
      <c r="J70" s="279"/>
      <c r="K70" s="279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</row>
    <row r="71" spans="1:27" ht="12.75" customHeight="1">
      <c r="A71" s="110"/>
      <c r="B71" s="277" t="s">
        <v>73</v>
      </c>
      <c r="C71" s="277"/>
      <c r="D71" s="277"/>
      <c r="E71" s="277"/>
      <c r="F71" s="277"/>
      <c r="G71" s="277"/>
      <c r="H71" s="277"/>
      <c r="I71" s="277"/>
      <c r="J71" s="277"/>
      <c r="K71" s="277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</row>
    <row r="72" spans="1:27" ht="12.75" customHeight="1">
      <c r="A72" s="110"/>
      <c r="B72" s="81" t="s">
        <v>74</v>
      </c>
      <c r="C72" s="252" t="s">
        <v>75</v>
      </c>
      <c r="D72" s="252"/>
      <c r="E72" s="252"/>
      <c r="F72" s="252"/>
      <c r="G72" s="252"/>
      <c r="H72" s="252"/>
      <c r="I72" s="252"/>
      <c r="J72" s="81" t="s">
        <v>27</v>
      </c>
      <c r="K72" s="82" t="s">
        <v>76</v>
      </c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</row>
    <row r="73" spans="1:27" ht="12.75" customHeight="1">
      <c r="A73" s="110"/>
      <c r="B73" s="79" t="s">
        <v>16</v>
      </c>
      <c r="C73" s="254" t="s">
        <v>254</v>
      </c>
      <c r="D73" s="254"/>
      <c r="E73" s="254"/>
      <c r="F73" s="254"/>
      <c r="G73" s="254"/>
      <c r="H73" s="254"/>
      <c r="I73" s="254"/>
      <c r="J73" s="144">
        <v>0</v>
      </c>
      <c r="K73" s="134">
        <f t="shared" ref="K73:K78" si="1">J73*$K$19%</f>
        <v>0</v>
      </c>
      <c r="L73" s="110"/>
      <c r="M73" s="143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</row>
    <row r="74" spans="1:27" ht="12.75" customHeight="1">
      <c r="A74" s="110"/>
      <c r="B74" s="79" t="s">
        <v>29</v>
      </c>
      <c r="C74" s="254" t="s">
        <v>255</v>
      </c>
      <c r="D74" s="254"/>
      <c r="E74" s="254"/>
      <c r="F74" s="254"/>
      <c r="G74" s="254"/>
      <c r="H74" s="254"/>
      <c r="I74" s="254"/>
      <c r="J74" s="79">
        <v>1.39</v>
      </c>
      <c r="K74" s="134">
        <f t="shared" si="1"/>
        <v>0</v>
      </c>
      <c r="L74" s="110"/>
      <c r="M74" s="143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</row>
    <row r="75" spans="1:27" ht="12.75" customHeight="1">
      <c r="A75" s="110"/>
      <c r="B75" s="79" t="s">
        <v>38</v>
      </c>
      <c r="C75" s="254" t="s">
        <v>256</v>
      </c>
      <c r="D75" s="254"/>
      <c r="E75" s="254"/>
      <c r="F75" s="254"/>
      <c r="G75" s="254"/>
      <c r="H75" s="254"/>
      <c r="I75" s="254"/>
      <c r="J75" s="79">
        <v>0.28999999999999998</v>
      </c>
      <c r="K75" s="134">
        <f t="shared" si="1"/>
        <v>0</v>
      </c>
      <c r="L75" s="110"/>
      <c r="M75" s="143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</row>
    <row r="76" spans="1:27" ht="12.75" customHeight="1">
      <c r="A76" s="110"/>
      <c r="B76" s="79" t="s">
        <v>40</v>
      </c>
      <c r="C76" s="254" t="s">
        <v>257</v>
      </c>
      <c r="D76" s="254"/>
      <c r="E76" s="254"/>
      <c r="F76" s="254"/>
      <c r="G76" s="254"/>
      <c r="H76" s="254"/>
      <c r="I76" s="254"/>
      <c r="J76" s="79">
        <v>0.02</v>
      </c>
      <c r="K76" s="134">
        <f t="shared" si="1"/>
        <v>0</v>
      </c>
      <c r="L76" s="110"/>
      <c r="M76" s="143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</row>
    <row r="77" spans="1:27" ht="12.75" customHeight="1">
      <c r="A77" s="110"/>
      <c r="B77" s="79" t="s">
        <v>42</v>
      </c>
      <c r="C77" s="254" t="s">
        <v>258</v>
      </c>
      <c r="D77" s="254"/>
      <c r="E77" s="254"/>
      <c r="F77" s="254"/>
      <c r="G77" s="254"/>
      <c r="H77" s="254"/>
      <c r="I77" s="254"/>
      <c r="J77" s="79">
        <v>0.28000000000000003</v>
      </c>
      <c r="K77" s="134">
        <f t="shared" si="1"/>
        <v>0</v>
      </c>
      <c r="L77" s="110"/>
      <c r="M77" s="143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</row>
    <row r="78" spans="1:27" ht="12.75" customHeight="1">
      <c r="A78" s="110"/>
      <c r="B78" s="79" t="s">
        <v>44</v>
      </c>
      <c r="C78" s="254" t="s">
        <v>259</v>
      </c>
      <c r="D78" s="254"/>
      <c r="E78" s="254"/>
      <c r="F78" s="254"/>
      <c r="G78" s="254"/>
      <c r="H78" s="254"/>
      <c r="I78" s="254"/>
      <c r="J78" s="79">
        <v>7.0000000000000007E-2</v>
      </c>
      <c r="K78" s="134">
        <f t="shared" si="1"/>
        <v>0</v>
      </c>
      <c r="L78" s="110"/>
      <c r="M78" s="143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</row>
    <row r="79" spans="1:27" ht="12.75" customHeight="1">
      <c r="A79" s="110"/>
      <c r="B79" s="79"/>
      <c r="C79" s="254" t="s">
        <v>83</v>
      </c>
      <c r="D79" s="254"/>
      <c r="E79" s="254"/>
      <c r="F79" s="254"/>
      <c r="G79" s="254"/>
      <c r="H79" s="254"/>
      <c r="I79" s="254"/>
      <c r="J79" s="144">
        <f>SUM(J73:J78)</f>
        <v>2.0499999999999998</v>
      </c>
      <c r="K79" s="134">
        <f>SUM(K73:K78)</f>
        <v>0</v>
      </c>
      <c r="L79" s="110"/>
      <c r="M79" s="143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</row>
    <row r="80" spans="1:27" ht="12.75" customHeight="1">
      <c r="A80" s="110"/>
      <c r="B80" s="79" t="s">
        <v>46</v>
      </c>
      <c r="C80" s="254" t="s">
        <v>84</v>
      </c>
      <c r="D80" s="254"/>
      <c r="E80" s="254"/>
      <c r="F80" s="254"/>
      <c r="G80" s="254"/>
      <c r="H80" s="254"/>
      <c r="I80" s="254"/>
      <c r="J80" s="79">
        <v>1.96</v>
      </c>
      <c r="K80" s="134">
        <f>J80*$K$19%</f>
        <v>0</v>
      </c>
      <c r="L80" s="110"/>
      <c r="M80" s="143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</row>
    <row r="81" spans="1:27" ht="12.75" customHeight="1">
      <c r="A81" s="110"/>
      <c r="B81" s="79"/>
      <c r="C81" s="254" t="s">
        <v>85</v>
      </c>
      <c r="D81" s="254"/>
      <c r="E81" s="254"/>
      <c r="F81" s="254"/>
      <c r="G81" s="254"/>
      <c r="H81" s="254"/>
      <c r="I81" s="254"/>
      <c r="J81" s="144">
        <f>J79+J80</f>
        <v>4.01</v>
      </c>
      <c r="K81" s="134">
        <f>K79+K80</f>
        <v>0</v>
      </c>
      <c r="L81" s="110"/>
      <c r="M81" s="143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</row>
    <row r="82" spans="1:27" ht="12.75" customHeight="1">
      <c r="A82" s="110"/>
      <c r="B82" s="79" t="s">
        <v>48</v>
      </c>
      <c r="C82" s="254" t="s">
        <v>86</v>
      </c>
      <c r="D82" s="254"/>
      <c r="E82" s="254"/>
      <c r="F82" s="254"/>
      <c r="G82" s="254"/>
      <c r="H82" s="254"/>
      <c r="I82" s="254"/>
      <c r="J82" s="79">
        <v>4.4800000000000004</v>
      </c>
      <c r="K82" s="134">
        <f>J82*$K$19%</f>
        <v>0</v>
      </c>
      <c r="L82" s="110"/>
      <c r="M82" s="143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</row>
    <row r="83" spans="1:27" ht="12.75" customHeight="1">
      <c r="A83" s="110"/>
      <c r="B83" s="159"/>
      <c r="C83" s="252" t="s">
        <v>31</v>
      </c>
      <c r="D83" s="252"/>
      <c r="E83" s="252"/>
      <c r="F83" s="252"/>
      <c r="G83" s="252"/>
      <c r="H83" s="252"/>
      <c r="I83" s="252"/>
      <c r="J83" s="160">
        <f>J81+J82</f>
        <v>8.49</v>
      </c>
      <c r="K83" s="103">
        <f>K81+K82</f>
        <v>0</v>
      </c>
      <c r="L83" s="149"/>
      <c r="M83" s="149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</row>
    <row r="84" spans="1:27" ht="12.75" customHeight="1">
      <c r="A84" s="110"/>
      <c r="B84" s="278" t="s">
        <v>32</v>
      </c>
      <c r="C84" s="278"/>
      <c r="D84" s="278"/>
      <c r="E84" s="278"/>
      <c r="F84" s="278"/>
      <c r="G84" s="278"/>
      <c r="H84" s="278"/>
      <c r="I84" s="278"/>
      <c r="J84" s="278"/>
      <c r="K84" s="278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</row>
    <row r="85" spans="1:27" ht="12.75" customHeight="1">
      <c r="A85" s="110"/>
      <c r="B85" s="279"/>
      <c r="C85" s="279"/>
      <c r="D85" s="279"/>
      <c r="E85" s="279"/>
      <c r="F85" s="279"/>
      <c r="G85" s="279"/>
      <c r="H85" s="279"/>
      <c r="I85" s="279"/>
      <c r="J85" s="279"/>
      <c r="K85" s="279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</row>
    <row r="86" spans="1:27" ht="12.75" customHeight="1">
      <c r="A86" s="110"/>
      <c r="B86" s="277" t="s">
        <v>87</v>
      </c>
      <c r="C86" s="277"/>
      <c r="D86" s="277"/>
      <c r="E86" s="277"/>
      <c r="F86" s="277"/>
      <c r="G86" s="277"/>
      <c r="H86" s="277"/>
      <c r="I86" s="277"/>
      <c r="J86" s="277"/>
      <c r="K86" s="277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</row>
    <row r="87" spans="1:27" ht="12.75" customHeight="1">
      <c r="A87" s="110"/>
      <c r="B87" s="79"/>
      <c r="C87" s="252" t="s">
        <v>88</v>
      </c>
      <c r="D87" s="252"/>
      <c r="E87" s="252"/>
      <c r="F87" s="252"/>
      <c r="G87" s="252"/>
      <c r="H87" s="252"/>
      <c r="I87" s="252"/>
      <c r="J87" s="252"/>
      <c r="K87" s="81" t="s">
        <v>15</v>
      </c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</row>
    <row r="88" spans="1:27" ht="12.75" customHeight="1">
      <c r="A88" s="110"/>
      <c r="B88" s="79" t="s">
        <v>16</v>
      </c>
      <c r="C88" s="254" t="s">
        <v>13</v>
      </c>
      <c r="D88" s="254"/>
      <c r="E88" s="254"/>
      <c r="F88" s="254"/>
      <c r="G88" s="254"/>
      <c r="H88" s="254"/>
      <c r="I88" s="254"/>
      <c r="J88" s="254"/>
      <c r="K88" s="134">
        <f>K19</f>
        <v>0</v>
      </c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</row>
    <row r="89" spans="1:27" ht="12.75" customHeight="1">
      <c r="A89" s="110"/>
      <c r="B89" s="79" t="s">
        <v>29</v>
      </c>
      <c r="C89" s="254" t="s">
        <v>23</v>
      </c>
      <c r="D89" s="254"/>
      <c r="E89" s="254"/>
      <c r="F89" s="254"/>
      <c r="G89" s="254"/>
      <c r="H89" s="254"/>
      <c r="I89" s="254"/>
      <c r="J89" s="254"/>
      <c r="K89" s="134">
        <f>K58</f>
        <v>0</v>
      </c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</row>
    <row r="90" spans="1:27" ht="12.75" customHeight="1">
      <c r="A90" s="110"/>
      <c r="B90" s="79" t="s">
        <v>38</v>
      </c>
      <c r="C90" s="254" t="s">
        <v>89</v>
      </c>
      <c r="D90" s="254"/>
      <c r="E90" s="254"/>
      <c r="F90" s="254"/>
      <c r="G90" s="254"/>
      <c r="H90" s="254"/>
      <c r="I90" s="254"/>
      <c r="J90" s="254"/>
      <c r="K90" s="134">
        <f>K68</f>
        <v>0</v>
      </c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</row>
    <row r="91" spans="1:27" ht="12.75" customHeight="1">
      <c r="A91" s="110"/>
      <c r="B91" s="79" t="s">
        <v>40</v>
      </c>
      <c r="C91" s="254" t="s">
        <v>73</v>
      </c>
      <c r="D91" s="254"/>
      <c r="E91" s="254"/>
      <c r="F91" s="254"/>
      <c r="G91" s="254"/>
      <c r="H91" s="254"/>
      <c r="I91" s="254"/>
      <c r="J91" s="254"/>
      <c r="K91" s="134">
        <f>K83</f>
        <v>0</v>
      </c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</row>
    <row r="92" spans="1:27" ht="12.75" customHeight="1">
      <c r="A92" s="110"/>
      <c r="B92" s="88"/>
      <c r="C92" s="251" t="s">
        <v>90</v>
      </c>
      <c r="D92" s="251"/>
      <c r="E92" s="251"/>
      <c r="F92" s="251"/>
      <c r="G92" s="251"/>
      <c r="H92" s="251"/>
      <c r="I92" s="251"/>
      <c r="J92" s="251"/>
      <c r="K92" s="161">
        <f>SUM(K88:K91)</f>
        <v>0</v>
      </c>
      <c r="L92" s="162"/>
      <c r="M92" s="162"/>
      <c r="N92" s="162"/>
      <c r="O92" s="162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</row>
    <row r="93" spans="1:27" ht="23.25" customHeight="1">
      <c r="A93" s="110"/>
      <c r="B93" s="285"/>
      <c r="C93" s="285"/>
      <c r="D93" s="285"/>
      <c r="E93" s="285"/>
      <c r="F93" s="285"/>
      <c r="G93" s="285"/>
      <c r="H93" s="285"/>
      <c r="I93" s="285"/>
      <c r="J93" s="285"/>
      <c r="K93" s="285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</row>
    <row r="94" spans="1:27" ht="17.25" customHeight="1">
      <c r="A94" s="110"/>
      <c r="B94" s="250" t="s">
        <v>91</v>
      </c>
      <c r="C94" s="250"/>
      <c r="D94" s="250"/>
      <c r="E94" s="250"/>
      <c r="F94" s="250"/>
      <c r="G94" s="250"/>
      <c r="H94" s="250"/>
      <c r="I94" s="250"/>
      <c r="J94" s="250"/>
      <c r="K94" s="25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</row>
    <row r="95" spans="1:27" ht="12.75" customHeight="1">
      <c r="A95" s="110"/>
      <c r="B95" s="163" t="s">
        <v>16</v>
      </c>
      <c r="C95" s="286" t="s">
        <v>92</v>
      </c>
      <c r="D95" s="286"/>
      <c r="E95" s="129" t="s">
        <v>93</v>
      </c>
      <c r="F95" s="164" t="s">
        <v>94</v>
      </c>
      <c r="G95" s="164"/>
      <c r="H95" s="129" t="s">
        <v>95</v>
      </c>
      <c r="I95" s="272" t="s">
        <v>96</v>
      </c>
      <c r="J95" s="272"/>
      <c r="K95" s="139" t="s">
        <v>97</v>
      </c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</row>
    <row r="96" spans="1:27" ht="24.75" customHeight="1">
      <c r="A96" s="110"/>
      <c r="B96" s="141" t="s">
        <v>20</v>
      </c>
      <c r="C96" s="254" t="s">
        <v>98</v>
      </c>
      <c r="D96" s="254"/>
      <c r="E96" s="165">
        <f>'0-1'!E96</f>
        <v>0</v>
      </c>
      <c r="F96" s="165" t="str">
        <f>'0-1'!F96</f>
        <v>Taxa</v>
      </c>
      <c r="G96" s="165">
        <f>'0-1'!G96</f>
        <v>0</v>
      </c>
      <c r="H96" s="166">
        <f>'0-1'!H96</f>
        <v>0</v>
      </c>
      <c r="I96" s="287">
        <f>'0-1'!I96</f>
        <v>0</v>
      </c>
      <c r="J96" s="287"/>
      <c r="K96" s="166">
        <f>'0-1'!K96</f>
        <v>0</v>
      </c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</row>
    <row r="97" spans="1:27" ht="12.75" customHeight="1">
      <c r="A97" s="110"/>
      <c r="B97" s="141" t="s">
        <v>21</v>
      </c>
      <c r="C97" s="254" t="s">
        <v>100</v>
      </c>
      <c r="D97" s="254"/>
      <c r="E97" s="165">
        <f>'0-1'!E97</f>
        <v>8.3333333333333329E-2</v>
      </c>
      <c r="F97" s="165" t="str">
        <f>'0-1'!F97</f>
        <v>Taxa</v>
      </c>
      <c r="G97" s="165">
        <f>'0-1'!G97</f>
        <v>0</v>
      </c>
      <c r="H97" s="166">
        <f>'0-1'!H97</f>
        <v>0</v>
      </c>
      <c r="I97" s="287">
        <f>'0-1'!I97</f>
        <v>0</v>
      </c>
      <c r="J97" s="287"/>
      <c r="K97" s="166">
        <f>'0-1'!K97</f>
        <v>0</v>
      </c>
      <c r="L97" s="167"/>
      <c r="M97" s="110"/>
      <c r="N97" s="168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</row>
    <row r="98" spans="1:27" ht="12.75" customHeight="1">
      <c r="A98" s="110"/>
      <c r="B98" s="141" t="s">
        <v>101</v>
      </c>
      <c r="C98" s="254" t="s">
        <v>102</v>
      </c>
      <c r="D98" s="254"/>
      <c r="E98" s="165">
        <f>'0-1'!E98</f>
        <v>0.16666666666666666</v>
      </c>
      <c r="F98" s="165" t="str">
        <f>'0-1'!F98</f>
        <v>Taxa</v>
      </c>
      <c r="G98" s="165">
        <f>'0-1'!G98</f>
        <v>0</v>
      </c>
      <c r="H98" s="166">
        <f>'0-1'!H98</f>
        <v>0</v>
      </c>
      <c r="I98" s="287">
        <f>'0-1'!I98</f>
        <v>0</v>
      </c>
      <c r="J98" s="287"/>
      <c r="K98" s="166">
        <f>'0-1'!K98</f>
        <v>0</v>
      </c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</row>
    <row r="99" spans="1:27" ht="12.75" customHeight="1">
      <c r="A99" s="110"/>
      <c r="B99" s="141" t="s">
        <v>103</v>
      </c>
      <c r="C99" s="254" t="s">
        <v>104</v>
      </c>
      <c r="D99" s="254"/>
      <c r="E99" s="165">
        <f>'0-1'!E99</f>
        <v>8.3333333333333329E-2</v>
      </c>
      <c r="F99" s="165" t="str">
        <f>'0-1'!F99</f>
        <v>Taxa</v>
      </c>
      <c r="G99" s="165">
        <f>'0-1'!G99</f>
        <v>0</v>
      </c>
      <c r="H99" s="166">
        <f>'0-1'!H99</f>
        <v>0</v>
      </c>
      <c r="I99" s="287">
        <f>'0-1'!I99</f>
        <v>0</v>
      </c>
      <c r="J99" s="287"/>
      <c r="K99" s="166">
        <f>'0-1'!K99</f>
        <v>0</v>
      </c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</row>
    <row r="100" spans="1:27" ht="12.75" customHeight="1">
      <c r="A100" s="110"/>
      <c r="B100" s="141"/>
      <c r="C100" s="274" t="s">
        <v>31</v>
      </c>
      <c r="D100" s="274"/>
      <c r="E100" s="274"/>
      <c r="F100" s="274"/>
      <c r="G100" s="274"/>
      <c r="H100" s="274"/>
      <c r="I100" s="274"/>
      <c r="J100" s="274"/>
      <c r="K100" s="103">
        <f>SUM(K96:K99)</f>
        <v>0</v>
      </c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</row>
    <row r="101" spans="1:27" ht="12.75" customHeight="1">
      <c r="A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</row>
    <row r="102" spans="1:27" ht="12.75" customHeight="1">
      <c r="A102" s="110"/>
      <c r="B102" s="163" t="s">
        <v>29</v>
      </c>
      <c r="C102" s="288" t="s">
        <v>105</v>
      </c>
      <c r="D102" s="288"/>
      <c r="E102" s="129" t="s">
        <v>106</v>
      </c>
      <c r="F102" s="169" t="s">
        <v>107</v>
      </c>
      <c r="G102" s="169"/>
      <c r="H102" s="129" t="s">
        <v>108</v>
      </c>
      <c r="I102" s="277" t="s">
        <v>109</v>
      </c>
      <c r="J102" s="277"/>
      <c r="K102" s="289" t="s">
        <v>97</v>
      </c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</row>
    <row r="103" spans="1:27" ht="12.75" customHeight="1">
      <c r="A103" s="110"/>
      <c r="B103" s="170"/>
      <c r="C103" s="79" t="s">
        <v>110</v>
      </c>
      <c r="D103" s="79" t="s">
        <v>111</v>
      </c>
      <c r="E103" s="171"/>
      <c r="F103" s="172">
        <f>'0-1'!F103</f>
        <v>0.15</v>
      </c>
      <c r="G103" s="172"/>
      <c r="H103" s="173" t="s">
        <v>112</v>
      </c>
      <c r="I103" s="277"/>
      <c r="J103" s="277"/>
      <c r="K103" s="289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</row>
    <row r="104" spans="1:27" ht="12.75" customHeight="1">
      <c r="A104" s="127">
        <v>2024</v>
      </c>
      <c r="B104" s="141" t="s">
        <v>59</v>
      </c>
      <c r="C104" s="170" t="s">
        <v>113</v>
      </c>
      <c r="D104" s="174">
        <f>(1-F103)*((10-0)/(1+2+3+4+5+6+7+8+9+10))</f>
        <v>0.15454545454545454</v>
      </c>
      <c r="E104" s="175">
        <f>'0-1'!E104</f>
        <v>326731</v>
      </c>
      <c r="F104" s="171">
        <f t="shared" ref="F104:F114" si="2">E104*$F$103</f>
        <v>49009.65</v>
      </c>
      <c r="G104" s="171"/>
      <c r="H104" s="171">
        <f t="shared" ref="H104:H114" si="3">(E104-F104)</f>
        <v>277721.34999999998</v>
      </c>
      <c r="I104" s="274"/>
      <c r="J104" s="274"/>
      <c r="K104" s="103">
        <f t="shared" ref="K104:K114" si="4">((H104*D104)*I104)/12</f>
        <v>0</v>
      </c>
      <c r="L104" s="176"/>
      <c r="M104" s="110"/>
      <c r="N104" s="127"/>
      <c r="O104" s="127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</row>
    <row r="105" spans="1:27" ht="12.75" customHeight="1">
      <c r="A105" s="127">
        <v>2023</v>
      </c>
      <c r="B105" s="141" t="s">
        <v>60</v>
      </c>
      <c r="C105" s="170" t="s">
        <v>114</v>
      </c>
      <c r="D105" s="174">
        <f>(1-0.15)*((10-1)/(1+2+3+4+5+6+7+8+9+10))</f>
        <v>0.1390909090909091</v>
      </c>
      <c r="E105" s="175">
        <f>'0-1'!E105</f>
        <v>301516</v>
      </c>
      <c r="F105" s="171">
        <f t="shared" si="2"/>
        <v>45227.4</v>
      </c>
      <c r="G105" s="171"/>
      <c r="H105" s="171">
        <f t="shared" si="3"/>
        <v>256288.6</v>
      </c>
      <c r="I105" s="274"/>
      <c r="J105" s="274"/>
      <c r="K105" s="103">
        <f t="shared" si="4"/>
        <v>0</v>
      </c>
      <c r="L105" s="176"/>
      <c r="M105" s="110"/>
      <c r="N105" s="127"/>
      <c r="O105" s="127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</row>
    <row r="106" spans="1:27" ht="12.75" customHeight="1">
      <c r="A106" s="127">
        <v>2022</v>
      </c>
      <c r="B106" s="141" t="s">
        <v>115</v>
      </c>
      <c r="C106" s="170" t="s">
        <v>116</v>
      </c>
      <c r="D106" s="174">
        <f>(1-0.15)*((10-2)/(1+2+3+4+5+6+7+8+9+10))</f>
        <v>0.12363636363636363</v>
      </c>
      <c r="E106" s="175">
        <f>'0-1'!E106</f>
        <v>292765</v>
      </c>
      <c r="F106" s="171">
        <f t="shared" si="2"/>
        <v>43914.75</v>
      </c>
      <c r="G106" s="171"/>
      <c r="H106" s="171">
        <f t="shared" si="3"/>
        <v>248850.25</v>
      </c>
      <c r="I106" s="274"/>
      <c r="J106" s="274"/>
      <c r="K106" s="103">
        <f t="shared" si="4"/>
        <v>0</v>
      </c>
      <c r="L106" s="176"/>
      <c r="M106" s="110"/>
      <c r="N106" s="127"/>
      <c r="O106" s="127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</row>
    <row r="107" spans="1:27" ht="12.75" customHeight="1">
      <c r="A107" s="127">
        <v>2021</v>
      </c>
      <c r="B107" s="141" t="s">
        <v>117</v>
      </c>
      <c r="C107" s="170" t="s">
        <v>118</v>
      </c>
      <c r="D107" s="174">
        <f>(1-0.15)*((10-3)/(1+2+3+4+5+6+7+8+9+10))</f>
        <v>0.10818181818181817</v>
      </c>
      <c r="E107" s="175">
        <f>'0-1'!E107</f>
        <v>273916</v>
      </c>
      <c r="F107" s="171">
        <f t="shared" si="2"/>
        <v>41087.4</v>
      </c>
      <c r="G107" s="171"/>
      <c r="H107" s="171">
        <f t="shared" si="3"/>
        <v>232828.6</v>
      </c>
      <c r="I107" s="274"/>
      <c r="J107" s="274"/>
      <c r="K107" s="103">
        <f t="shared" si="4"/>
        <v>0</v>
      </c>
      <c r="L107" s="176"/>
      <c r="M107" s="110"/>
      <c r="N107" s="127"/>
      <c r="O107" s="127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</row>
    <row r="108" spans="1:27" ht="12.75" customHeight="1">
      <c r="A108" s="127">
        <v>2020</v>
      </c>
      <c r="B108" s="141" t="s">
        <v>119</v>
      </c>
      <c r="C108" s="170" t="s">
        <v>120</v>
      </c>
      <c r="D108" s="174">
        <f>(1-0.15)*((10-4)/(1+2+3+4+5+6+7+8+9+10))</f>
        <v>9.2727272727272714E-2</v>
      </c>
      <c r="E108" s="175">
        <f>'0-1'!E108</f>
        <v>262876</v>
      </c>
      <c r="F108" s="171">
        <f t="shared" si="2"/>
        <v>39431.4</v>
      </c>
      <c r="G108" s="171"/>
      <c r="H108" s="171">
        <f t="shared" si="3"/>
        <v>223444.6</v>
      </c>
      <c r="I108" s="274"/>
      <c r="J108" s="274"/>
      <c r="K108" s="103">
        <f t="shared" si="4"/>
        <v>0</v>
      </c>
      <c r="L108" s="176"/>
      <c r="M108" s="110"/>
      <c r="N108" s="127"/>
      <c r="O108" s="127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</row>
    <row r="109" spans="1:27" ht="12.75" customHeight="1">
      <c r="A109" s="127">
        <v>2019</v>
      </c>
      <c r="B109" s="141" t="s">
        <v>121</v>
      </c>
      <c r="C109" s="170" t="s">
        <v>122</v>
      </c>
      <c r="D109" s="174">
        <f>(1-0.15)*((10-5)/(1+2+3+4+5+6+7+8+9+10))</f>
        <v>7.7272727272727271E-2</v>
      </c>
      <c r="E109" s="175">
        <f>'0-1'!E109</f>
        <v>196905</v>
      </c>
      <c r="F109" s="171">
        <f t="shared" si="2"/>
        <v>29535.75</v>
      </c>
      <c r="G109" s="171"/>
      <c r="H109" s="171">
        <f t="shared" si="3"/>
        <v>167369.25</v>
      </c>
      <c r="I109" s="274"/>
      <c r="J109" s="274"/>
      <c r="K109" s="103">
        <f t="shared" si="4"/>
        <v>0</v>
      </c>
      <c r="L109" s="176"/>
      <c r="M109" s="110"/>
      <c r="N109" s="127"/>
      <c r="O109" s="127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</row>
    <row r="110" spans="1:27" ht="12.75" customHeight="1">
      <c r="A110" s="127">
        <v>2018</v>
      </c>
      <c r="B110" s="141" t="s">
        <v>123</v>
      </c>
      <c r="C110" s="170" t="s">
        <v>124</v>
      </c>
      <c r="D110" s="174">
        <f>(1-0.15)*((10-6)/(1+2+3+4+5+6+7+8+9+10))</f>
        <v>6.1818181818181814E-2</v>
      </c>
      <c r="E110" s="175">
        <f>'0-1'!E110</f>
        <v>175359</v>
      </c>
      <c r="F110" s="171">
        <f t="shared" si="2"/>
        <v>26303.85</v>
      </c>
      <c r="G110" s="171"/>
      <c r="H110" s="171">
        <f t="shared" si="3"/>
        <v>149055.15</v>
      </c>
      <c r="I110" s="274"/>
      <c r="J110" s="274"/>
      <c r="K110" s="103">
        <f t="shared" si="4"/>
        <v>0</v>
      </c>
      <c r="L110" s="176"/>
      <c r="M110" s="110"/>
      <c r="N110" s="127"/>
      <c r="O110" s="127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</row>
    <row r="111" spans="1:27" ht="12.75" customHeight="1">
      <c r="A111" s="127">
        <v>2017</v>
      </c>
      <c r="B111" s="141" t="s">
        <v>125</v>
      </c>
      <c r="C111" s="170" t="s">
        <v>126</v>
      </c>
      <c r="D111" s="174">
        <f>(1-0.15)*((10-7)/(1+2+3+4+5+6+7+8+9+10))</f>
        <v>4.6363636363636357E-2</v>
      </c>
      <c r="E111" s="175">
        <f>'0-1'!E111</f>
        <v>165684</v>
      </c>
      <c r="F111" s="171">
        <f t="shared" si="2"/>
        <v>24852.6</v>
      </c>
      <c r="G111" s="171"/>
      <c r="H111" s="171">
        <f t="shared" si="3"/>
        <v>140831.4</v>
      </c>
      <c r="I111" s="274"/>
      <c r="J111" s="274"/>
      <c r="K111" s="103">
        <f t="shared" si="4"/>
        <v>0</v>
      </c>
      <c r="L111" s="176"/>
      <c r="M111" s="110"/>
      <c r="N111" s="127"/>
      <c r="O111" s="127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</row>
    <row r="112" spans="1:27" ht="12.75" customHeight="1">
      <c r="A112" s="127">
        <v>2016</v>
      </c>
      <c r="B112" s="141" t="s">
        <v>127</v>
      </c>
      <c r="C112" s="170" t="s">
        <v>128</v>
      </c>
      <c r="D112" s="174">
        <f>(1-0.15)*((10-8)/(1+2+3+4+5+6+7+8+9+10))</f>
        <v>3.0909090909090907E-2</v>
      </c>
      <c r="E112" s="175">
        <f>'0-1'!E112</f>
        <v>144472</v>
      </c>
      <c r="F112" s="171">
        <f t="shared" si="2"/>
        <v>21670.799999999999</v>
      </c>
      <c r="G112" s="171"/>
      <c r="H112" s="171">
        <f t="shared" si="3"/>
        <v>122801.2</v>
      </c>
      <c r="I112" s="274"/>
      <c r="J112" s="274"/>
      <c r="K112" s="103">
        <f t="shared" si="4"/>
        <v>0</v>
      </c>
      <c r="L112" s="176"/>
      <c r="M112" s="110"/>
      <c r="N112" s="127"/>
      <c r="O112" s="127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</row>
    <row r="113" spans="1:27" ht="12.75" customHeight="1">
      <c r="A113" s="127">
        <v>2015</v>
      </c>
      <c r="B113" s="141" t="s">
        <v>129</v>
      </c>
      <c r="C113" s="170" t="s">
        <v>130</v>
      </c>
      <c r="D113" s="174">
        <f>(1-0.15)*((10-9)/(1+2+3+4+5+6+7+8+9+10))</f>
        <v>1.5454545454545453E-2</v>
      </c>
      <c r="E113" s="175">
        <f>'0-1'!E113</f>
        <v>133384</v>
      </c>
      <c r="F113" s="171">
        <f t="shared" si="2"/>
        <v>20007.599999999999</v>
      </c>
      <c r="G113" s="171"/>
      <c r="H113" s="171">
        <f t="shared" si="3"/>
        <v>113376.4</v>
      </c>
      <c r="I113" s="274"/>
      <c r="J113" s="274"/>
      <c r="K113" s="103">
        <f t="shared" si="4"/>
        <v>0</v>
      </c>
      <c r="L113" s="176"/>
      <c r="M113" s="110"/>
      <c r="N113" s="127"/>
      <c r="O113" s="127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</row>
    <row r="114" spans="1:27" ht="12.75" customHeight="1">
      <c r="A114" s="127">
        <v>2014</v>
      </c>
      <c r="B114" s="141" t="s">
        <v>131</v>
      </c>
      <c r="C114" s="170" t="s">
        <v>132</v>
      </c>
      <c r="D114" s="174">
        <f>(1-0.15)*((10-10)/(1+2+3+4+5+6+7+8+9+10))</f>
        <v>0</v>
      </c>
      <c r="E114" s="175">
        <f>'0-1'!E114</f>
        <v>124409</v>
      </c>
      <c r="F114" s="171">
        <f t="shared" si="2"/>
        <v>18661.349999999999</v>
      </c>
      <c r="G114" s="171"/>
      <c r="H114" s="171">
        <f t="shared" si="3"/>
        <v>105747.65</v>
      </c>
      <c r="I114" s="290"/>
      <c r="J114" s="290"/>
      <c r="K114" s="103">
        <f t="shared" si="4"/>
        <v>0</v>
      </c>
      <c r="L114" s="176"/>
      <c r="M114" s="110"/>
      <c r="N114" s="127"/>
      <c r="O114" s="127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</row>
    <row r="115" spans="1:27" ht="15" customHeight="1">
      <c r="A115" s="110"/>
      <c r="B115" s="79"/>
      <c r="C115" s="274" t="s">
        <v>31</v>
      </c>
      <c r="D115" s="274"/>
      <c r="E115" s="274"/>
      <c r="F115" s="274"/>
      <c r="G115" s="274"/>
      <c r="H115" s="274"/>
      <c r="I115" s="274"/>
      <c r="J115" s="274"/>
      <c r="K115" s="103">
        <f>SUM(K104:K114)</f>
        <v>0</v>
      </c>
      <c r="L115" s="176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</row>
    <row r="116" spans="1:27" ht="12.75" customHeight="1">
      <c r="A116" s="110"/>
      <c r="B116" s="278" t="s">
        <v>133</v>
      </c>
      <c r="C116" s="278"/>
      <c r="D116" s="278"/>
      <c r="E116" s="278"/>
      <c r="F116" s="278"/>
      <c r="G116" s="278"/>
      <c r="H116" s="278"/>
      <c r="I116" s="278"/>
      <c r="J116" s="278"/>
      <c r="K116" s="278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</row>
    <row r="117" spans="1:27" ht="15" customHeight="1">
      <c r="A117" s="138"/>
      <c r="L117" s="110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</row>
    <row r="118" spans="1:27" ht="15" customHeight="1">
      <c r="A118" s="138"/>
      <c r="B118" s="163" t="s">
        <v>38</v>
      </c>
      <c r="C118" s="288" t="s">
        <v>134</v>
      </c>
      <c r="D118" s="288"/>
      <c r="E118" s="129" t="s">
        <v>106</v>
      </c>
      <c r="F118" s="291" t="s">
        <v>135</v>
      </c>
      <c r="G118" s="291"/>
      <c r="H118" s="291"/>
      <c r="I118" s="272" t="s">
        <v>96</v>
      </c>
      <c r="J118" s="272"/>
      <c r="K118" s="139" t="s">
        <v>97</v>
      </c>
      <c r="L118" s="110"/>
      <c r="M118" s="110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</row>
    <row r="119" spans="1:27" ht="15" customHeight="1">
      <c r="A119" s="138"/>
      <c r="B119" s="170"/>
      <c r="C119" s="79" t="s">
        <v>110</v>
      </c>
      <c r="D119" s="79"/>
      <c r="E119" s="171"/>
      <c r="F119" s="292">
        <f>'0-1'!F119</f>
        <v>0.105</v>
      </c>
      <c r="G119" s="292"/>
      <c r="H119" s="292"/>
      <c r="I119" s="293" t="s">
        <v>136</v>
      </c>
      <c r="J119" s="293"/>
      <c r="K119" s="86"/>
      <c r="L119" s="177"/>
      <c r="M119" s="17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</row>
    <row r="120" spans="1:27" ht="15" customHeight="1">
      <c r="A120" s="138"/>
      <c r="B120" s="141" t="s">
        <v>137</v>
      </c>
      <c r="C120" s="170" t="s">
        <v>113</v>
      </c>
      <c r="D120" s="174">
        <f>F119</f>
        <v>0.105</v>
      </c>
      <c r="E120" s="171">
        <f t="shared" ref="E120:E130" si="5">E104</f>
        <v>326731</v>
      </c>
      <c r="F120" s="294">
        <f t="shared" ref="F120:F130" si="6">I104</f>
        <v>0</v>
      </c>
      <c r="G120" s="294"/>
      <c r="H120" s="294"/>
      <c r="I120" s="294"/>
      <c r="J120" s="294"/>
      <c r="K120" s="103">
        <f t="shared" ref="K120:K130" si="7">(D120*E120*F120)/12</f>
        <v>0</v>
      </c>
      <c r="L120" s="177"/>
      <c r="M120" s="110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</row>
    <row r="121" spans="1:27" ht="15" customHeight="1">
      <c r="A121" s="138"/>
      <c r="B121" s="141" t="s">
        <v>138</v>
      </c>
      <c r="C121" s="170" t="s">
        <v>114</v>
      </c>
      <c r="D121" s="174">
        <f>($F$119)*(1-D104)</f>
        <v>8.8772727272727267E-2</v>
      </c>
      <c r="E121" s="171">
        <f t="shared" si="5"/>
        <v>301516</v>
      </c>
      <c r="F121" s="294">
        <f t="shared" si="6"/>
        <v>0</v>
      </c>
      <c r="G121" s="294"/>
      <c r="H121" s="294"/>
      <c r="I121" s="294"/>
      <c r="J121" s="294"/>
      <c r="K121" s="103">
        <f t="shared" si="7"/>
        <v>0</v>
      </c>
      <c r="L121" s="179"/>
      <c r="M121" s="110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</row>
    <row r="122" spans="1:27" ht="15" customHeight="1">
      <c r="A122" s="138"/>
      <c r="B122" s="141" t="s">
        <v>139</v>
      </c>
      <c r="C122" s="170" t="s">
        <v>116</v>
      </c>
      <c r="D122" s="174">
        <f>($F$119)*(1-(D104+D105))</f>
        <v>7.4168181818181814E-2</v>
      </c>
      <c r="E122" s="171">
        <f t="shared" si="5"/>
        <v>292765</v>
      </c>
      <c r="F122" s="294">
        <f t="shared" si="6"/>
        <v>0</v>
      </c>
      <c r="G122" s="294"/>
      <c r="H122" s="294"/>
      <c r="I122" s="294"/>
      <c r="J122" s="294"/>
      <c r="K122" s="103">
        <f t="shared" si="7"/>
        <v>0</v>
      </c>
      <c r="L122" s="176"/>
      <c r="M122" s="110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</row>
    <row r="123" spans="1:27" ht="15" customHeight="1">
      <c r="A123" s="138"/>
      <c r="B123" s="141" t="s">
        <v>140</v>
      </c>
      <c r="C123" s="170" t="s">
        <v>118</v>
      </c>
      <c r="D123" s="174">
        <f>($F$119)*(1-(D104+D105+D106))</f>
        <v>6.1186363636363636E-2</v>
      </c>
      <c r="E123" s="171">
        <f t="shared" si="5"/>
        <v>273916</v>
      </c>
      <c r="F123" s="294">
        <f t="shared" si="6"/>
        <v>0</v>
      </c>
      <c r="G123" s="294"/>
      <c r="H123" s="294"/>
      <c r="I123" s="294"/>
      <c r="J123" s="294"/>
      <c r="K123" s="103">
        <f t="shared" si="7"/>
        <v>0</v>
      </c>
      <c r="L123" s="176"/>
      <c r="M123" s="110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</row>
    <row r="124" spans="1:27" ht="15" customHeight="1">
      <c r="A124" s="138"/>
      <c r="B124" s="141" t="s">
        <v>141</v>
      </c>
      <c r="C124" s="170" t="s">
        <v>120</v>
      </c>
      <c r="D124" s="174">
        <f>($F$119)*(1-(D104+D105+D106+D107))</f>
        <v>4.9827272727272734E-2</v>
      </c>
      <c r="E124" s="171">
        <f t="shared" si="5"/>
        <v>262876</v>
      </c>
      <c r="F124" s="294">
        <f t="shared" si="6"/>
        <v>0</v>
      </c>
      <c r="G124" s="294"/>
      <c r="H124" s="294"/>
      <c r="I124" s="294"/>
      <c r="J124" s="294"/>
      <c r="K124" s="103">
        <f t="shared" si="7"/>
        <v>0</v>
      </c>
      <c r="L124" s="176"/>
      <c r="M124" s="110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</row>
    <row r="125" spans="1:27" ht="15" customHeight="1">
      <c r="A125" s="138"/>
      <c r="B125" s="141" t="s">
        <v>142</v>
      </c>
      <c r="C125" s="170" t="s">
        <v>122</v>
      </c>
      <c r="D125" s="174">
        <f>($F$119)*(1-(D104+D105+D106+D107+D108))</f>
        <v>4.0090909090909094E-2</v>
      </c>
      <c r="E125" s="171">
        <f t="shared" si="5"/>
        <v>196905</v>
      </c>
      <c r="F125" s="294">
        <f t="shared" si="6"/>
        <v>0</v>
      </c>
      <c r="G125" s="294"/>
      <c r="H125" s="294"/>
      <c r="I125" s="294"/>
      <c r="J125" s="294"/>
      <c r="K125" s="103">
        <f t="shared" si="7"/>
        <v>0</v>
      </c>
      <c r="L125" s="176"/>
      <c r="M125" s="110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</row>
    <row r="126" spans="1:27" ht="15" customHeight="1">
      <c r="A126" s="138"/>
      <c r="B126" s="141" t="s">
        <v>143</v>
      </c>
      <c r="C126" s="170" t="s">
        <v>124</v>
      </c>
      <c r="D126" s="174">
        <f>($F$119)*(1-(D104+D105+D106+D107+D108+D109))</f>
        <v>3.1977272727272729E-2</v>
      </c>
      <c r="E126" s="171">
        <f t="shared" si="5"/>
        <v>175359</v>
      </c>
      <c r="F126" s="294">
        <f t="shared" si="6"/>
        <v>0</v>
      </c>
      <c r="G126" s="294"/>
      <c r="H126" s="294"/>
      <c r="I126" s="294"/>
      <c r="J126" s="294"/>
      <c r="K126" s="103">
        <f t="shared" si="7"/>
        <v>0</v>
      </c>
      <c r="L126" s="176"/>
      <c r="M126" s="110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</row>
    <row r="127" spans="1:27" ht="15" customHeight="1">
      <c r="A127" s="138"/>
      <c r="B127" s="141" t="s">
        <v>144</v>
      </c>
      <c r="C127" s="170" t="s">
        <v>126</v>
      </c>
      <c r="D127" s="174">
        <f>($F$119)*(1-(D104+D105+D106+D107+D108+D109+D110))</f>
        <v>2.5486363636363644E-2</v>
      </c>
      <c r="E127" s="171">
        <f t="shared" si="5"/>
        <v>165684</v>
      </c>
      <c r="F127" s="294">
        <f t="shared" si="6"/>
        <v>0</v>
      </c>
      <c r="G127" s="294"/>
      <c r="H127" s="294"/>
      <c r="I127" s="294"/>
      <c r="J127" s="294"/>
      <c r="K127" s="103">
        <f t="shared" si="7"/>
        <v>0</v>
      </c>
      <c r="L127" s="176"/>
      <c r="M127" s="110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</row>
    <row r="128" spans="1:27" ht="15" customHeight="1">
      <c r="A128" s="138"/>
      <c r="B128" s="141" t="s">
        <v>145</v>
      </c>
      <c r="C128" s="170" t="s">
        <v>128</v>
      </c>
      <c r="D128" s="174">
        <f>($F$119)*(1-(D104+D105+D106+D107+D108+D109+D110+D111))</f>
        <v>2.061818181818182E-2</v>
      </c>
      <c r="E128" s="171">
        <f t="shared" si="5"/>
        <v>144472</v>
      </c>
      <c r="F128" s="294">
        <f t="shared" si="6"/>
        <v>0</v>
      </c>
      <c r="G128" s="294"/>
      <c r="H128" s="294"/>
      <c r="I128" s="294"/>
      <c r="J128" s="294"/>
      <c r="K128" s="103">
        <f t="shared" si="7"/>
        <v>0</v>
      </c>
      <c r="L128" s="176"/>
      <c r="M128" s="110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</row>
    <row r="129" spans="1:27" ht="15" customHeight="1">
      <c r="A129" s="138"/>
      <c r="B129" s="141" t="s">
        <v>146</v>
      </c>
      <c r="C129" s="170" t="s">
        <v>130</v>
      </c>
      <c r="D129" s="174">
        <f>($F$119)*(1-(D104+D105+D106+D107+D108+D109+D110+D111+D112))</f>
        <v>1.7372727272727279E-2</v>
      </c>
      <c r="E129" s="171">
        <f t="shared" si="5"/>
        <v>133384</v>
      </c>
      <c r="F129" s="294">
        <f t="shared" si="6"/>
        <v>0</v>
      </c>
      <c r="G129" s="294"/>
      <c r="H129" s="294"/>
      <c r="I129" s="294"/>
      <c r="J129" s="294"/>
      <c r="K129" s="103">
        <f t="shared" si="7"/>
        <v>0</v>
      </c>
      <c r="L129" s="176"/>
      <c r="M129" s="110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</row>
    <row r="130" spans="1:27" ht="15" customHeight="1">
      <c r="A130" s="138"/>
      <c r="B130" s="141" t="s">
        <v>147</v>
      </c>
      <c r="C130" s="170" t="s">
        <v>132</v>
      </c>
      <c r="D130" s="174">
        <f>($F$119)*(1-(D104+D105+D106+D107+D108+D109+D110+D111+D112+D113))</f>
        <v>1.575E-2</v>
      </c>
      <c r="E130" s="171">
        <f t="shared" si="5"/>
        <v>124409</v>
      </c>
      <c r="F130" s="294">
        <f t="shared" si="6"/>
        <v>0</v>
      </c>
      <c r="G130" s="294"/>
      <c r="H130" s="294"/>
      <c r="I130" s="294"/>
      <c r="J130" s="294"/>
      <c r="K130" s="103">
        <f t="shared" si="7"/>
        <v>0</v>
      </c>
      <c r="L130" s="176"/>
      <c r="M130" s="110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</row>
    <row r="131" spans="1:27" ht="15" customHeight="1">
      <c r="A131" s="138"/>
      <c r="B131" s="141"/>
      <c r="C131" s="274" t="s">
        <v>31</v>
      </c>
      <c r="D131" s="274"/>
      <c r="E131" s="274"/>
      <c r="F131" s="274"/>
      <c r="G131" s="274"/>
      <c r="H131" s="274"/>
      <c r="I131" s="274"/>
      <c r="J131" s="274"/>
      <c r="K131" s="103">
        <f>SUM(K120:K130)</f>
        <v>0</v>
      </c>
      <c r="L131" s="180"/>
      <c r="M131" s="149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</row>
    <row r="132" spans="1:27" ht="15" customHeight="1">
      <c r="A132" s="110"/>
      <c r="L132" s="110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</row>
    <row r="133" spans="1:27" ht="15" customHeight="1">
      <c r="A133" s="138"/>
      <c r="B133" s="163" t="s">
        <v>40</v>
      </c>
      <c r="C133" s="295" t="s">
        <v>148</v>
      </c>
      <c r="D133" s="295"/>
      <c r="E133" s="129" t="s">
        <v>149</v>
      </c>
      <c r="F133" s="129" t="s">
        <v>150</v>
      </c>
      <c r="G133" s="129"/>
      <c r="H133" s="129" t="s">
        <v>151</v>
      </c>
      <c r="I133" s="272" t="s">
        <v>152</v>
      </c>
      <c r="J133" s="272"/>
      <c r="K133" s="139" t="s">
        <v>97</v>
      </c>
      <c r="L133" s="110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</row>
    <row r="134" spans="1:27" ht="12.75" customHeight="1">
      <c r="A134" s="110"/>
      <c r="B134" s="141" t="s">
        <v>153</v>
      </c>
      <c r="C134" s="254" t="s">
        <v>154</v>
      </c>
      <c r="D134" s="254"/>
      <c r="E134" s="173">
        <f>L3</f>
        <v>0</v>
      </c>
      <c r="F134" s="116">
        <f>'0-1'!F134</f>
        <v>24</v>
      </c>
      <c r="G134" s="116"/>
      <c r="H134" s="91">
        <f>'0-1'!H134</f>
        <v>0</v>
      </c>
      <c r="I134" s="274">
        <f>'0-1'!I134</f>
        <v>0</v>
      </c>
      <c r="J134" s="274"/>
      <c r="K134" s="86" t="e">
        <f>(H134*F134*E134)/I134</f>
        <v>#DIV/0!</v>
      </c>
      <c r="L134" s="181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</row>
    <row r="135" spans="1:27" ht="12.75" customHeight="1">
      <c r="A135" s="110"/>
      <c r="B135" s="141"/>
      <c r="C135" s="274" t="s">
        <v>31</v>
      </c>
      <c r="D135" s="274"/>
      <c r="E135" s="274"/>
      <c r="F135" s="274"/>
      <c r="G135" s="274"/>
      <c r="H135" s="274"/>
      <c r="I135" s="274"/>
      <c r="J135" s="274"/>
      <c r="K135" s="103" t="e">
        <f>SUM(K134)</f>
        <v>#DIV/0!</v>
      </c>
      <c r="L135" s="182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</row>
    <row r="136" spans="1:27" ht="12.75" customHeight="1">
      <c r="A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</row>
    <row r="137" spans="1:27" ht="12.75" customHeight="1">
      <c r="A137" s="110"/>
      <c r="B137" s="163" t="s">
        <v>42</v>
      </c>
      <c r="C137" s="288" t="s">
        <v>155</v>
      </c>
      <c r="D137" s="288"/>
      <c r="E137" s="129" t="s">
        <v>93</v>
      </c>
      <c r="F137" s="169" t="s">
        <v>94</v>
      </c>
      <c r="G137" s="169"/>
      <c r="H137" s="129" t="s">
        <v>156</v>
      </c>
      <c r="I137" s="272" t="s">
        <v>96</v>
      </c>
      <c r="J137" s="272"/>
      <c r="K137" s="139" t="s">
        <v>97</v>
      </c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</row>
    <row r="138" spans="1:27" ht="12.75" customHeight="1">
      <c r="A138" s="110"/>
      <c r="B138" s="141" t="s">
        <v>157</v>
      </c>
      <c r="C138" s="254" t="s">
        <v>158</v>
      </c>
      <c r="D138" s="254"/>
      <c r="E138" s="79">
        <f>'0-1'!E138</f>
        <v>1</v>
      </c>
      <c r="F138" s="79" t="s">
        <v>159</v>
      </c>
      <c r="G138" s="79"/>
      <c r="H138" s="183">
        <f>'0-1'!H138</f>
        <v>0</v>
      </c>
      <c r="I138" s="274">
        <f>'0-1'!I138</f>
        <v>0</v>
      </c>
      <c r="J138" s="274"/>
      <c r="K138" s="86">
        <f>H138*E138</f>
        <v>0</v>
      </c>
      <c r="O138" s="110"/>
      <c r="P138" s="110"/>
      <c r="Q138" s="184"/>
      <c r="R138" s="110" t="s">
        <v>160</v>
      </c>
      <c r="S138" s="110"/>
      <c r="T138" s="110"/>
      <c r="U138" s="110"/>
      <c r="V138" s="110"/>
      <c r="W138" s="110"/>
      <c r="X138" s="110"/>
      <c r="Y138" s="110"/>
      <c r="Z138" s="110"/>
      <c r="AA138" s="110"/>
    </row>
    <row r="139" spans="1:27" ht="12.75" customHeight="1">
      <c r="A139" s="110"/>
      <c r="B139" s="141" t="s">
        <v>161</v>
      </c>
      <c r="C139" s="254" t="s">
        <v>162</v>
      </c>
      <c r="D139" s="254"/>
      <c r="E139" s="79">
        <f>'0-1'!E139</f>
        <v>4</v>
      </c>
      <c r="F139" s="79" t="s">
        <v>159</v>
      </c>
      <c r="G139" s="79"/>
      <c r="H139" s="183">
        <f>'0-1'!H139</f>
        <v>0</v>
      </c>
      <c r="I139" s="274">
        <f>'0-1'!I139</f>
        <v>0</v>
      </c>
      <c r="J139" s="274"/>
      <c r="K139" s="86">
        <f>H139*E139</f>
        <v>0</v>
      </c>
      <c r="L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</row>
    <row r="140" spans="1:27" ht="12" customHeight="1">
      <c r="A140" s="110"/>
      <c r="B140" s="141" t="s">
        <v>163</v>
      </c>
      <c r="C140" s="254" t="s">
        <v>164</v>
      </c>
      <c r="D140" s="254"/>
      <c r="E140" s="79">
        <f>'0-1'!E140</f>
        <v>4</v>
      </c>
      <c r="F140" s="79" t="s">
        <v>165</v>
      </c>
      <c r="G140" s="79"/>
      <c r="H140" s="183">
        <f>'0-1'!H140</f>
        <v>0</v>
      </c>
      <c r="I140" s="274">
        <f>'0-1'!I140</f>
        <v>0</v>
      </c>
      <c r="J140" s="274"/>
      <c r="K140" s="86">
        <f>(H140*E140)/12</f>
        <v>0</v>
      </c>
      <c r="L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</row>
    <row r="141" spans="1:27" ht="12" customHeight="1">
      <c r="A141" s="110"/>
      <c r="B141" s="141"/>
      <c r="C141" s="274" t="s">
        <v>31</v>
      </c>
      <c r="D141" s="274"/>
      <c r="E141" s="274"/>
      <c r="F141" s="274"/>
      <c r="G141" s="274"/>
      <c r="H141" s="274"/>
      <c r="I141" s="274"/>
      <c r="J141" s="274"/>
      <c r="K141" s="103">
        <f>SUM(K138:K140)</f>
        <v>0</v>
      </c>
      <c r="L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</row>
    <row r="142" spans="1:27" ht="12.75" customHeight="1">
      <c r="A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</row>
    <row r="143" spans="1:27" ht="12.75" customHeight="1">
      <c r="A143" s="110"/>
      <c r="B143" s="163" t="s">
        <v>44</v>
      </c>
      <c r="C143" s="288" t="s">
        <v>166</v>
      </c>
      <c r="D143" s="288"/>
      <c r="E143" s="129" t="s">
        <v>93</v>
      </c>
      <c r="F143" s="169" t="s">
        <v>94</v>
      </c>
      <c r="G143" s="169"/>
      <c r="H143" s="129" t="s">
        <v>156</v>
      </c>
      <c r="I143" s="272" t="s">
        <v>96</v>
      </c>
      <c r="J143" s="272"/>
      <c r="K143" s="139" t="s">
        <v>97</v>
      </c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</row>
    <row r="144" spans="1:27" ht="12.75" customHeight="1">
      <c r="A144" s="110"/>
      <c r="B144" s="141" t="s">
        <v>167</v>
      </c>
      <c r="C144" s="254" t="s">
        <v>168</v>
      </c>
      <c r="D144" s="254"/>
      <c r="E144" s="79">
        <f>'0-1'!E144</f>
        <v>1</v>
      </c>
      <c r="F144" s="79" t="s">
        <v>159</v>
      </c>
      <c r="G144" s="79"/>
      <c r="H144" s="183">
        <f>'0-1'!H144</f>
        <v>0</v>
      </c>
      <c r="I144" s="274">
        <f>'0-1'!I144</f>
        <v>0</v>
      </c>
      <c r="J144" s="274"/>
      <c r="K144" s="86">
        <f>H144*E144</f>
        <v>0</v>
      </c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</row>
    <row r="145" spans="1:27" ht="12.75" customHeight="1">
      <c r="A145" s="110"/>
      <c r="B145" s="141"/>
      <c r="C145" s="274" t="s">
        <v>31</v>
      </c>
      <c r="D145" s="274"/>
      <c r="E145" s="274"/>
      <c r="F145" s="274"/>
      <c r="G145" s="274"/>
      <c r="H145" s="274"/>
      <c r="I145" s="274"/>
      <c r="J145" s="274"/>
      <c r="K145" s="103">
        <f>SUM(K144)</f>
        <v>0</v>
      </c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</row>
    <row r="146" spans="1:27" ht="12.75" customHeight="1">
      <c r="A146" s="110"/>
      <c r="B146" s="252" t="s">
        <v>169</v>
      </c>
      <c r="C146" s="252"/>
      <c r="D146" s="252"/>
      <c r="E146" s="252"/>
      <c r="F146" s="252"/>
      <c r="G146" s="252"/>
      <c r="H146" s="252"/>
      <c r="I146" s="252"/>
      <c r="J146" s="252"/>
      <c r="K146" s="103" t="e">
        <f>K145+K141+K135+K131+K115+K100</f>
        <v>#DIV/0!</v>
      </c>
      <c r="L146" s="110"/>
      <c r="M146" s="143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</row>
    <row r="147" spans="1:27" ht="18" customHeight="1">
      <c r="A147" s="110"/>
      <c r="B147" s="268"/>
      <c r="C147" s="268"/>
      <c r="D147" s="268"/>
      <c r="E147" s="268"/>
      <c r="F147" s="268"/>
      <c r="G147" s="268"/>
      <c r="H147" s="268"/>
      <c r="I147" s="268"/>
      <c r="J147" s="268"/>
      <c r="K147" s="268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</row>
    <row r="148" spans="1:27" ht="17.25" customHeight="1">
      <c r="A148" s="110"/>
      <c r="B148" s="250" t="s">
        <v>170</v>
      </c>
      <c r="C148" s="250"/>
      <c r="D148" s="250"/>
      <c r="E148" s="250"/>
      <c r="F148" s="250"/>
      <c r="G148" s="250"/>
      <c r="H148" s="250"/>
      <c r="I148" s="250"/>
      <c r="J148" s="250"/>
      <c r="K148" s="25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</row>
    <row r="149" spans="1:27" ht="12.75" customHeight="1">
      <c r="A149" s="110"/>
      <c r="B149" s="79" t="s">
        <v>16</v>
      </c>
      <c r="C149" s="296" t="s">
        <v>171</v>
      </c>
      <c r="D149" s="296"/>
      <c r="E149" s="296"/>
      <c r="F149" s="296"/>
      <c r="G149" s="296"/>
      <c r="H149" s="296"/>
      <c r="I149" s="185"/>
      <c r="J149" s="134">
        <f>K92</f>
        <v>0</v>
      </c>
      <c r="K149" s="134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</row>
    <row r="150" spans="1:27" ht="12.75" customHeight="1">
      <c r="A150" s="110"/>
      <c r="B150" s="79" t="s">
        <v>29</v>
      </c>
      <c r="C150" s="297" t="s">
        <v>172</v>
      </c>
      <c r="D150" s="297"/>
      <c r="E150" s="297"/>
      <c r="F150" s="297"/>
      <c r="G150" s="297"/>
      <c r="H150" s="297"/>
      <c r="I150" s="186"/>
      <c r="J150" s="134">
        <f>K100+K115+K131+K145</f>
        <v>0</v>
      </c>
      <c r="K150" s="134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</row>
    <row r="151" spans="1:27" ht="12.75" customHeight="1">
      <c r="A151" s="110"/>
      <c r="B151" s="79" t="s">
        <v>38</v>
      </c>
      <c r="C151" s="296" t="s">
        <v>173</v>
      </c>
      <c r="D151" s="296"/>
      <c r="E151" s="296"/>
      <c r="F151" s="296"/>
      <c r="G151" s="296"/>
      <c r="H151" s="296"/>
      <c r="I151" s="187"/>
      <c r="J151" s="188"/>
      <c r="K151" s="134" t="e">
        <f>K135+K141</f>
        <v>#DIV/0!</v>
      </c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</row>
    <row r="152" spans="1:27" ht="12.75" customHeight="1">
      <c r="A152" s="110"/>
      <c r="B152" s="88"/>
      <c r="C152" s="298" t="s">
        <v>174</v>
      </c>
      <c r="D152" s="298"/>
      <c r="E152" s="298"/>
      <c r="F152" s="298"/>
      <c r="G152" s="298"/>
      <c r="H152" s="298"/>
      <c r="I152" s="189"/>
      <c r="J152" s="190">
        <f>SUM(J149:J151)</f>
        <v>0</v>
      </c>
      <c r="K152" s="191" t="e">
        <f>SUM(K149:K151)</f>
        <v>#DIV/0!</v>
      </c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</row>
    <row r="153" spans="1:27" ht="32.25" customHeight="1">
      <c r="A153" s="110"/>
      <c r="B153" s="268"/>
      <c r="C153" s="268"/>
      <c r="D153" s="268"/>
      <c r="E153" s="268"/>
      <c r="F153" s="268"/>
      <c r="G153" s="268"/>
      <c r="H153" s="268"/>
      <c r="I153" s="268"/>
      <c r="J153" s="268"/>
      <c r="K153" s="268"/>
      <c r="L153" s="192"/>
      <c r="M153" s="193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</row>
    <row r="154" spans="1:27" ht="17.25" customHeight="1">
      <c r="A154" s="110"/>
      <c r="B154" s="250" t="s">
        <v>175</v>
      </c>
      <c r="C154" s="250"/>
      <c r="D154" s="250"/>
      <c r="E154" s="250"/>
      <c r="F154" s="250"/>
      <c r="G154" s="250"/>
      <c r="H154" s="250"/>
      <c r="I154" s="250"/>
      <c r="J154" s="250"/>
      <c r="K154" s="25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</row>
    <row r="155" spans="1:27" ht="12.75" customHeight="1">
      <c r="A155" s="110"/>
      <c r="B155" s="79"/>
      <c r="C155" s="251" t="s">
        <v>176</v>
      </c>
      <c r="D155" s="251"/>
      <c r="E155" s="251"/>
      <c r="F155" s="80" t="s">
        <v>27</v>
      </c>
      <c r="G155" s="252" t="s">
        <v>177</v>
      </c>
      <c r="H155" s="253" t="s">
        <v>178</v>
      </c>
      <c r="I155" s="253"/>
      <c r="J155" s="82" t="s">
        <v>179</v>
      </c>
      <c r="K155" s="82" t="s">
        <v>180</v>
      </c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</row>
    <row r="156" spans="1:27" ht="12.75" customHeight="1">
      <c r="A156" s="110"/>
      <c r="B156" s="79" t="s">
        <v>16</v>
      </c>
      <c r="C156" s="254" t="s">
        <v>181</v>
      </c>
      <c r="D156" s="254"/>
      <c r="E156" s="254"/>
      <c r="F156" s="83">
        <v>0.05</v>
      </c>
      <c r="G156" s="252"/>
      <c r="H156" s="84">
        <f>J152</f>
        <v>0</v>
      </c>
      <c r="I156" s="85" t="e">
        <f>K152</f>
        <v>#DIV/0!</v>
      </c>
      <c r="J156" s="86">
        <f>F156*H156</f>
        <v>0</v>
      </c>
      <c r="K156" s="86" t="e">
        <f>F156*I156</f>
        <v>#DIV/0!</v>
      </c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</row>
    <row r="157" spans="1:27" ht="12.75" customHeight="1">
      <c r="A157" s="110"/>
      <c r="B157" s="79" t="s">
        <v>29</v>
      </c>
      <c r="C157" s="254" t="s">
        <v>182</v>
      </c>
      <c r="D157" s="254"/>
      <c r="E157" s="254"/>
      <c r="F157" s="83">
        <v>0.1</v>
      </c>
      <c r="G157" s="252"/>
      <c r="H157" s="84">
        <f>H156+J156</f>
        <v>0</v>
      </c>
      <c r="I157" s="85" t="e">
        <f>I156+K156</f>
        <v>#DIV/0!</v>
      </c>
      <c r="J157" s="86">
        <f>F157*H157</f>
        <v>0</v>
      </c>
      <c r="K157" s="86" t="e">
        <f>F157*I157</f>
        <v>#DIV/0!</v>
      </c>
      <c r="L157" s="15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</row>
    <row r="158" spans="1:27" ht="37.5" customHeight="1">
      <c r="A158" s="110"/>
      <c r="B158" s="255" t="s">
        <v>38</v>
      </c>
      <c r="C158" s="254" t="str">
        <f>'0-1'!C158</f>
        <v>Tabela do Simples Nacional</v>
      </c>
      <c r="D158" s="88" t="str">
        <f>'0-1'!D158</f>
        <v>Anexo III</v>
      </c>
      <c r="E158" s="89">
        <v>0.06</v>
      </c>
      <c r="F158" s="256">
        <f>E158</f>
        <v>0.06</v>
      </c>
      <c r="G158" s="90" t="s">
        <v>185</v>
      </c>
      <c r="H158" s="91">
        <f>H157+J157-(E159/12)</f>
        <v>0</v>
      </c>
      <c r="I158" s="91" t="e">
        <f>I157+K157</f>
        <v>#DIV/0!</v>
      </c>
      <c r="J158" s="257">
        <f>(H158/H159)*F158</f>
        <v>0</v>
      </c>
      <c r="K158" s="257" t="e">
        <f>(I158/I159)*F158</f>
        <v>#DIV/0!</v>
      </c>
      <c r="L158" s="194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</row>
    <row r="159" spans="1:27" ht="12.75" customHeight="1">
      <c r="A159" s="110"/>
      <c r="B159" s="255"/>
      <c r="C159" s="254"/>
      <c r="D159" s="88" t="str">
        <f>'0-1'!D159</f>
        <v>Parcela Redutora (PR)</v>
      </c>
      <c r="E159" s="204">
        <v>0</v>
      </c>
      <c r="F159" s="256"/>
      <c r="G159" s="93" t="s">
        <v>262</v>
      </c>
      <c r="H159" s="94">
        <f>1-(6/100)</f>
        <v>0.94</v>
      </c>
      <c r="I159" s="94">
        <f>1-(6/100)</f>
        <v>0.94</v>
      </c>
      <c r="J159" s="257"/>
      <c r="K159" s="257"/>
      <c r="L159" s="195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</row>
    <row r="160" spans="1:27" ht="51" customHeight="1">
      <c r="A160" s="196"/>
      <c r="B160" s="258" t="s">
        <v>40</v>
      </c>
      <c r="C160" s="259" t="s">
        <v>188</v>
      </c>
      <c r="D160" s="254" t="s">
        <v>189</v>
      </c>
      <c r="E160" s="260">
        <v>2.5000000000000001E-2</v>
      </c>
      <c r="F160" s="261">
        <f>E160</f>
        <v>2.5000000000000001E-2</v>
      </c>
      <c r="G160" s="87" t="s">
        <v>190</v>
      </c>
      <c r="H160" s="91">
        <f>H158+J158</f>
        <v>0</v>
      </c>
      <c r="I160" s="91" t="e">
        <f>I158+K158</f>
        <v>#DIV/0!</v>
      </c>
      <c r="J160" s="257">
        <f>H160/H161*F160</f>
        <v>0</v>
      </c>
      <c r="K160" s="257" t="e">
        <f>I160/I161*F160</f>
        <v>#DIV/0!</v>
      </c>
      <c r="L160" s="197"/>
      <c r="M160" s="196"/>
      <c r="N160" s="196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</row>
    <row r="161" spans="1:27" ht="12.75" customHeight="1">
      <c r="A161" s="196"/>
      <c r="B161" s="258"/>
      <c r="C161" s="259"/>
      <c r="D161" s="254"/>
      <c r="E161" s="254"/>
      <c r="F161" s="254"/>
      <c r="G161" s="93" t="s">
        <v>191</v>
      </c>
      <c r="H161" s="98">
        <f>1-(2.5/100)</f>
        <v>0.97499999999999998</v>
      </c>
      <c r="I161" s="98">
        <f>1-(2.5/100)</f>
        <v>0.97499999999999998</v>
      </c>
      <c r="J161" s="257"/>
      <c r="K161" s="257"/>
      <c r="L161" s="197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</row>
    <row r="162" spans="1:27" ht="12.75" customHeight="1">
      <c r="A162" s="110"/>
      <c r="B162" s="252" t="s">
        <v>192</v>
      </c>
      <c r="C162" s="252"/>
      <c r="D162" s="252"/>
      <c r="E162" s="252"/>
      <c r="F162" s="99">
        <f>SUM(F156:F160)</f>
        <v>0.23500000000000001</v>
      </c>
      <c r="G162" s="100"/>
      <c r="H162" s="101"/>
      <c r="I162" s="102"/>
      <c r="J162" s="103">
        <f>SUM(J156:J161)</f>
        <v>0</v>
      </c>
      <c r="K162" s="103" t="e">
        <f>SUM(K156:K161)</f>
        <v>#DIV/0!</v>
      </c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</row>
    <row r="164" spans="1:27" ht="12.75" customHeight="1">
      <c r="A164" s="110"/>
      <c r="B164" s="299" t="s">
        <v>260</v>
      </c>
      <c r="C164" s="299"/>
      <c r="D164" s="299"/>
      <c r="E164" s="299"/>
      <c r="F164" s="299"/>
      <c r="G164" s="299"/>
      <c r="H164" s="299"/>
      <c r="I164" s="299"/>
      <c r="J164" s="299"/>
      <c r="K164" s="299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</row>
    <row r="165" spans="1:27" ht="12.75" customHeight="1">
      <c r="A165" s="110"/>
      <c r="B165" s="299" t="s">
        <v>261</v>
      </c>
      <c r="C165" s="299"/>
      <c r="D165" s="299"/>
      <c r="E165" s="299"/>
      <c r="F165" s="299"/>
      <c r="G165" s="299"/>
      <c r="H165" s="299"/>
      <c r="I165" s="299"/>
      <c r="J165" s="299"/>
      <c r="K165" s="299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</row>
    <row r="166" spans="1:27" ht="20.25" customHeight="1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</row>
    <row r="167" spans="1:27" ht="17.25" customHeight="1">
      <c r="A167" s="110"/>
      <c r="B167" s="250" t="s">
        <v>195</v>
      </c>
      <c r="C167" s="250"/>
      <c r="D167" s="250"/>
      <c r="E167" s="250"/>
      <c r="F167" s="250"/>
      <c r="G167" s="250"/>
      <c r="H167" s="250"/>
      <c r="I167" s="250"/>
      <c r="J167" s="250"/>
      <c r="K167" s="25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</row>
    <row r="168" spans="1:27" ht="12.75" hidden="1" customHeight="1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</row>
    <row r="169" spans="1:27" ht="12.75" customHeight="1">
      <c r="A169" s="110"/>
      <c r="B169" s="116" t="s">
        <v>16</v>
      </c>
      <c r="C169" s="264" t="s">
        <v>196</v>
      </c>
      <c r="D169" s="264"/>
      <c r="E169" s="264"/>
      <c r="F169" s="264"/>
      <c r="G169" s="264"/>
      <c r="H169" s="264"/>
      <c r="I169" s="264"/>
      <c r="J169" s="264"/>
      <c r="K169" s="85">
        <f>K92</f>
        <v>0</v>
      </c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</row>
    <row r="170" spans="1:27" ht="15.75" customHeight="1">
      <c r="A170" s="110"/>
      <c r="B170" s="116" t="s">
        <v>29</v>
      </c>
      <c r="C170" s="264" t="s">
        <v>197</v>
      </c>
      <c r="D170" s="264"/>
      <c r="E170" s="264"/>
      <c r="F170" s="264"/>
      <c r="G170" s="264"/>
      <c r="H170" s="264"/>
      <c r="I170" s="264"/>
      <c r="J170" s="264"/>
      <c r="K170" s="85" t="e">
        <f>K146</f>
        <v>#DIV/0!</v>
      </c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</row>
    <row r="171" spans="1:27" ht="15.75" customHeight="1">
      <c r="A171" s="110"/>
      <c r="B171" s="116" t="s">
        <v>38</v>
      </c>
      <c r="C171" s="264" t="s">
        <v>198</v>
      </c>
      <c r="D171" s="264"/>
      <c r="E171" s="264"/>
      <c r="F171" s="264"/>
      <c r="G171" s="264"/>
      <c r="H171" s="264"/>
      <c r="I171" s="264"/>
      <c r="J171" s="264"/>
      <c r="K171" s="198" t="e">
        <f>J162+K162</f>
        <v>#DIV/0!</v>
      </c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</row>
    <row r="172" spans="1:27" ht="15.75" customHeight="1">
      <c r="A172" s="110"/>
      <c r="B172" s="108"/>
      <c r="C172" s="253" t="s">
        <v>199</v>
      </c>
      <c r="D172" s="253"/>
      <c r="E172" s="253"/>
      <c r="F172" s="253"/>
      <c r="G172" s="253"/>
      <c r="H172" s="253"/>
      <c r="I172" s="253"/>
      <c r="J172" s="253"/>
      <c r="K172" s="109" t="e">
        <f>SUM(K169:K171)-0.01</f>
        <v>#DIV/0!</v>
      </c>
      <c r="L172" s="192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</row>
    <row r="173" spans="1:27" ht="15.75" customHeight="1">
      <c r="A173" s="110"/>
      <c r="B173" s="108"/>
      <c r="C173" s="264" t="s">
        <v>200</v>
      </c>
      <c r="D173" s="264"/>
      <c r="E173" s="264"/>
      <c r="F173" s="264"/>
      <c r="G173" s="264"/>
      <c r="H173" s="264"/>
      <c r="I173" s="264"/>
      <c r="J173" s="264"/>
      <c r="K173" s="109" t="e">
        <f>K172/(E134*F134)</f>
        <v>#DIV/0!</v>
      </c>
      <c r="L173" s="199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</row>
    <row r="174" spans="1:27" ht="15.75" customHeight="1">
      <c r="A174" s="110"/>
      <c r="B174" s="108"/>
      <c r="C174" s="264" t="s">
        <v>201</v>
      </c>
      <c r="D174" s="264"/>
      <c r="E174" s="264"/>
      <c r="F174" s="264"/>
      <c r="G174" s="264"/>
      <c r="H174" s="264"/>
      <c r="I174" s="264"/>
      <c r="J174" s="264"/>
      <c r="K174" s="109" t="e">
        <f>(K152+K162)/(E134*F134)</f>
        <v>#DIV/0!</v>
      </c>
      <c r="L174" s="199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</row>
    <row r="175" spans="1:27" ht="15.75" customHeight="1">
      <c r="A175" s="110"/>
      <c r="B175" s="108"/>
      <c r="C175" s="264" t="s">
        <v>202</v>
      </c>
      <c r="D175" s="264"/>
      <c r="E175" s="264"/>
      <c r="F175" s="264"/>
      <c r="G175" s="264"/>
      <c r="H175" s="264"/>
      <c r="I175" s="264"/>
      <c r="J175" s="264"/>
      <c r="K175" s="109">
        <f>J152+J162</f>
        <v>0</v>
      </c>
      <c r="L175" s="199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</row>
    <row r="176" spans="1:27" ht="15.75" customHeight="1">
      <c r="A176" s="110"/>
      <c r="B176" s="108"/>
      <c r="C176" s="264" t="s">
        <v>203</v>
      </c>
      <c r="D176" s="264"/>
      <c r="E176" s="264"/>
      <c r="F176" s="264"/>
      <c r="G176" s="264"/>
      <c r="H176" s="264"/>
      <c r="I176" s="264"/>
      <c r="J176" s="264"/>
      <c r="K176" s="109" t="e">
        <f>K152+K162</f>
        <v>#DIV/0!</v>
      </c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</row>
    <row r="177" spans="1:27" ht="15.75" customHeight="1">
      <c r="A177" s="110"/>
      <c r="B177" s="135"/>
      <c r="C177" s="200"/>
      <c r="D177" s="201"/>
      <c r="E177" s="201"/>
      <c r="F177" s="201"/>
      <c r="G177" s="201"/>
      <c r="H177" s="201"/>
      <c r="I177" s="201"/>
      <c r="J177" s="201"/>
      <c r="K177" s="202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</row>
    <row r="178" spans="1:27" ht="15.75" customHeight="1">
      <c r="A178" s="110"/>
      <c r="B178" s="135"/>
      <c r="C178" s="200"/>
      <c r="D178" s="201"/>
      <c r="E178" s="201"/>
      <c r="F178" s="201"/>
      <c r="G178" s="201"/>
      <c r="H178" s="201"/>
      <c r="I178" s="201"/>
      <c r="J178" s="201"/>
      <c r="K178" s="202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</row>
    <row r="179" spans="1:27" ht="15.75" customHeight="1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203" t="str">
        <f>'0-1'!K179</f>
        <v>Santa Maria, 24 de agosto de 2024.</v>
      </c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</row>
    <row r="180" spans="1:27" ht="15.75" customHeight="1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</row>
    <row r="181" spans="1:27" ht="15.75" customHeight="1">
      <c r="A181" s="110"/>
      <c r="B181" s="285" t="s">
        <v>206</v>
      </c>
      <c r="C181" s="285"/>
      <c r="D181" s="285"/>
      <c r="E181" s="110"/>
      <c r="F181" s="110"/>
      <c r="G181" s="110"/>
      <c r="H181" s="110"/>
      <c r="I181" s="110"/>
      <c r="J181" s="110"/>
      <c r="K181" s="203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</row>
    <row r="182" spans="1:27" ht="15" customHeight="1">
      <c r="A182" s="110"/>
      <c r="B182" s="300" t="s">
        <v>207</v>
      </c>
      <c r="C182" s="300"/>
      <c r="D182" s="300"/>
      <c r="E182" s="110"/>
      <c r="F182" s="110"/>
      <c r="G182" s="110"/>
      <c r="H182" s="300"/>
      <c r="I182" s="300"/>
      <c r="J182" s="300"/>
      <c r="K182" s="30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</row>
    <row r="183" spans="1:27" ht="15.75" customHeight="1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</row>
    <row r="184" spans="1:27" ht="15.75" customHeight="1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</row>
    <row r="185" spans="1:27" ht="15.75" customHeight="1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</row>
    <row r="186" spans="1:27" ht="15.75" customHeight="1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</row>
    <row r="187" spans="1:27" ht="15.75" customHeight="1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</row>
    <row r="188" spans="1:27" ht="15.75" customHeight="1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</row>
    <row r="189" spans="1:27" ht="15.75" customHeight="1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</row>
    <row r="190" spans="1:27" ht="15.75" customHeight="1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</row>
    <row r="191" spans="1:27" ht="15.75" customHeight="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110"/>
    </row>
    <row r="192" spans="1:27" ht="15.75" customHeight="1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</row>
    <row r="193" spans="1:27" ht="15.75" customHeight="1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</row>
    <row r="194" spans="1:27" ht="15.75" customHeight="1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</row>
    <row r="195" spans="1:27" ht="15.75" customHeight="1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</row>
    <row r="196" spans="1:27" ht="15.75" customHeight="1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  <c r="AA196" s="110"/>
    </row>
    <row r="197" spans="1:27" ht="15.75" customHeight="1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</row>
    <row r="198" spans="1:27" ht="15.75" customHeight="1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</row>
    <row r="199" spans="1:27" ht="15.75" customHeight="1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</row>
    <row r="200" spans="1:27" ht="15.75" customHeight="1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</row>
    <row r="201" spans="1:27" ht="15.75" customHeight="1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</row>
    <row r="202" spans="1:27" ht="15.75" customHeight="1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</row>
    <row r="203" spans="1:27" ht="15.75" customHeight="1">
      <c r="A203" s="110"/>
      <c r="B203" s="110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</row>
    <row r="204" spans="1:27" ht="15.75" customHeight="1">
      <c r="A204" s="110"/>
      <c r="B204" s="110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</row>
    <row r="205" spans="1:27" ht="15.75" customHeight="1">
      <c r="A205" s="110"/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  <c r="AA205" s="110"/>
    </row>
    <row r="206" spans="1:27" ht="15.75" customHeight="1">
      <c r="A206" s="110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  <c r="AA206" s="110"/>
    </row>
    <row r="207" spans="1:27" ht="15.75" customHeight="1">
      <c r="A207" s="110"/>
      <c r="B207" s="110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</row>
    <row r="208" spans="1:27" ht="15.75" customHeight="1">
      <c r="A208" s="110"/>
      <c r="B208" s="110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</row>
    <row r="209" spans="1:27" ht="15.75" customHeight="1">
      <c r="A209" s="110"/>
      <c r="B209" s="110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  <c r="AA209" s="110"/>
    </row>
    <row r="210" spans="1:27" ht="15.75" customHeight="1">
      <c r="A210" s="110"/>
      <c r="B210" s="110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  <c r="AA210" s="110"/>
    </row>
    <row r="211" spans="1:27" ht="15.75" customHeight="1">
      <c r="A211" s="110"/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</row>
    <row r="212" spans="1:27" ht="15.75" customHeight="1">
      <c r="A212" s="110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</row>
    <row r="213" spans="1:27" ht="15.75" customHeight="1">
      <c r="A213" s="110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  <c r="AA213" s="110"/>
    </row>
    <row r="214" spans="1:27" ht="15.75" customHeight="1">
      <c r="A214" s="110"/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</row>
    <row r="215" spans="1:27" ht="15.75" customHeight="1">
      <c r="A215" s="110"/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  <c r="AA215" s="110"/>
    </row>
    <row r="216" spans="1:27" ht="15.75" customHeight="1">
      <c r="A216" s="110"/>
      <c r="B216" s="110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</row>
    <row r="217" spans="1:27" ht="15.75" customHeight="1">
      <c r="A217" s="110"/>
      <c r="B217" s="110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</row>
    <row r="218" spans="1:27" ht="15.75" customHeight="1">
      <c r="A218" s="110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</row>
    <row r="219" spans="1:27" ht="15.75" customHeight="1">
      <c r="A219" s="110"/>
      <c r="B219" s="110"/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</row>
    <row r="220" spans="1:27" ht="15.75" customHeight="1">
      <c r="A220" s="110"/>
      <c r="B220" s="110"/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</row>
    <row r="221" spans="1:27" ht="15.75" customHeight="1">
      <c r="A221" s="110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</row>
    <row r="222" spans="1:27" ht="15.75" customHeight="1">
      <c r="A222" s="110"/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</row>
    <row r="223" spans="1:27" ht="15.75" customHeight="1">
      <c r="A223" s="110"/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</row>
    <row r="224" spans="1:27" ht="15.75" customHeight="1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</row>
    <row r="225" spans="1:27" ht="15.75" customHeight="1">
      <c r="A225" s="110"/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</row>
    <row r="226" spans="1:27" ht="15.75" customHeight="1">
      <c r="A226" s="110"/>
      <c r="B226" s="110"/>
      <c r="C226" s="110"/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</row>
    <row r="227" spans="1:27" ht="15.75" customHeight="1">
      <c r="A227" s="110"/>
      <c r="B227" s="110"/>
      <c r="C227" s="110"/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</row>
    <row r="228" spans="1:27" ht="15.75" customHeight="1">
      <c r="A228" s="110"/>
      <c r="B228" s="110"/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</row>
    <row r="229" spans="1:27" ht="15.75" customHeight="1">
      <c r="A229" s="110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</row>
    <row r="230" spans="1:27" ht="15.75" customHeight="1">
      <c r="A230" s="110"/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  <c r="AA230" s="110"/>
    </row>
    <row r="231" spans="1:27" ht="15.75" customHeight="1">
      <c r="A231" s="110"/>
      <c r="B231" s="110"/>
      <c r="C231" s="110"/>
      <c r="D231" s="110"/>
      <c r="E231" s="110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  <c r="AA231" s="110"/>
    </row>
    <row r="232" spans="1:27" ht="15.75" customHeight="1">
      <c r="A232" s="110"/>
      <c r="B232" s="110"/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  <c r="AA232" s="110"/>
    </row>
    <row r="233" spans="1:27" ht="15.75" customHeight="1">
      <c r="A233" s="110"/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</row>
    <row r="234" spans="1:27" ht="15.75" customHeight="1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</row>
    <row r="235" spans="1:27" ht="15.75" customHeight="1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</row>
    <row r="236" spans="1:27" ht="15.75" customHeight="1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</row>
    <row r="237" spans="1:27" ht="15.75" customHeight="1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</row>
    <row r="238" spans="1:27" ht="15.75" customHeight="1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</row>
    <row r="239" spans="1:27" ht="15.75" customHeight="1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</row>
    <row r="240" spans="1:27" ht="15.75" customHeight="1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</row>
    <row r="241" spans="1:27" ht="15.75" customHeight="1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</row>
    <row r="242" spans="1:27" ht="15.75" customHeight="1">
      <c r="A242" s="110"/>
      <c r="B242" s="110"/>
      <c r="C242" s="110"/>
      <c r="D242" s="110"/>
      <c r="E242" s="110"/>
      <c r="F242" s="110"/>
      <c r="G242" s="110"/>
      <c r="H242" s="110"/>
      <c r="I242" s="110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</row>
    <row r="243" spans="1:27" ht="15.75" customHeight="1">
      <c r="A243" s="110"/>
      <c r="B243" s="110"/>
      <c r="C243" s="110"/>
      <c r="D243" s="110"/>
      <c r="E243" s="110"/>
      <c r="F243" s="110"/>
      <c r="G243" s="110"/>
      <c r="H243" s="110"/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</row>
    <row r="244" spans="1:27" ht="15.75" customHeight="1">
      <c r="A244" s="110"/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</row>
    <row r="245" spans="1:27" ht="15.75" customHeight="1">
      <c r="A245" s="110"/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</row>
    <row r="246" spans="1:27" ht="15.75" customHeight="1">
      <c r="A246" s="110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</row>
    <row r="247" spans="1:27" ht="15.75" customHeight="1">
      <c r="A247" s="110"/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</row>
    <row r="248" spans="1:27" ht="15.75" customHeight="1">
      <c r="A248" s="110"/>
      <c r="B248" s="110"/>
      <c r="C248" s="110"/>
      <c r="D248" s="110"/>
      <c r="E248" s="110"/>
      <c r="F248" s="110"/>
      <c r="G248" s="110"/>
      <c r="H248" s="110"/>
      <c r="I248" s="110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</row>
    <row r="249" spans="1:27" ht="15.75" customHeight="1">
      <c r="A249" s="110"/>
      <c r="B249" s="110"/>
      <c r="C249" s="110"/>
      <c r="D249" s="110"/>
      <c r="E249" s="110"/>
      <c r="F249" s="110"/>
      <c r="G249" s="110"/>
      <c r="H249" s="110"/>
      <c r="I249" s="110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</row>
    <row r="250" spans="1:27" ht="15.75" customHeight="1">
      <c r="A250" s="110"/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</row>
    <row r="251" spans="1:27" ht="15.75" customHeight="1">
      <c r="A251" s="110"/>
      <c r="B251" s="110"/>
      <c r="C251" s="110"/>
      <c r="D251" s="110"/>
      <c r="E251" s="110"/>
      <c r="F251" s="110"/>
      <c r="G251" s="110"/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</row>
    <row r="252" spans="1:27" ht="15.75" customHeight="1">
      <c r="A252" s="110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</row>
    <row r="253" spans="1:27" ht="15.75" customHeight="1">
      <c r="A253" s="110"/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</row>
    <row r="254" spans="1:27" ht="15.75" customHeight="1">
      <c r="A254" s="11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</row>
    <row r="255" spans="1:27" ht="15.75" customHeight="1">
      <c r="A255" s="110"/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</row>
    <row r="256" spans="1:27" ht="15.75" customHeight="1">
      <c r="A256" s="110"/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</row>
    <row r="257" spans="1:27" ht="15.75" customHeight="1">
      <c r="A257" s="11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</row>
    <row r="258" spans="1:27" ht="15.75" customHeight="1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</row>
    <row r="259" spans="1:27" ht="15.75" customHeight="1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</row>
    <row r="260" spans="1:27" ht="15.75" customHeight="1">
      <c r="A260" s="110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</row>
    <row r="261" spans="1:27" ht="15.75" customHeight="1">
      <c r="A261" s="110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</row>
    <row r="262" spans="1:27" ht="15.75" customHeight="1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</row>
    <row r="263" spans="1:27" ht="15.75" customHeight="1">
      <c r="A263" s="110"/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</row>
    <row r="264" spans="1:27" ht="15.75" customHeight="1">
      <c r="A264" s="110"/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</row>
    <row r="265" spans="1:27" ht="15.75" customHeight="1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</row>
    <row r="266" spans="1:27" ht="15.75" customHeight="1">
      <c r="A266" s="110"/>
      <c r="B266" s="110"/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</row>
    <row r="267" spans="1:27" ht="15.75" customHeight="1">
      <c r="A267" s="11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</row>
    <row r="268" spans="1:27" ht="15.75" customHeight="1">
      <c r="A268" s="110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</row>
    <row r="269" spans="1:27" ht="15.75" customHeight="1">
      <c r="A269" s="110"/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</row>
    <row r="270" spans="1:27" ht="15.75" customHeight="1">
      <c r="A270" s="110"/>
      <c r="B270" s="110"/>
      <c r="C270" s="110"/>
      <c r="D270" s="110"/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</row>
    <row r="271" spans="1:27" ht="15.75" customHeight="1">
      <c r="A271" s="110"/>
      <c r="B271" s="110"/>
      <c r="C271" s="110"/>
      <c r="D271" s="110"/>
      <c r="E271" s="110"/>
      <c r="F271" s="110"/>
      <c r="G271" s="110"/>
      <c r="H271" s="110"/>
      <c r="I271" s="110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</row>
    <row r="272" spans="1:27" ht="15.75" customHeight="1">
      <c r="A272" s="110"/>
      <c r="B272" s="110"/>
      <c r="C272" s="110"/>
      <c r="D272" s="110"/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</row>
    <row r="273" spans="1:27" ht="15.75" customHeight="1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</row>
    <row r="274" spans="1:27" ht="15.75" customHeight="1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</row>
    <row r="275" spans="1:27" ht="15.75" customHeight="1">
      <c r="A275" s="110"/>
      <c r="B275" s="110"/>
      <c r="C275" s="110"/>
      <c r="D275" s="110"/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</row>
    <row r="276" spans="1:27" ht="15.75" customHeight="1">
      <c r="A276" s="110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</row>
    <row r="277" spans="1:27" ht="15.75" customHeight="1">
      <c r="A277" s="110"/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</row>
    <row r="278" spans="1:27" ht="15.75" customHeight="1">
      <c r="A278" s="110"/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</row>
    <row r="279" spans="1:27" ht="15.75" customHeight="1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</row>
    <row r="280" spans="1:27" ht="15.75" customHeight="1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</row>
    <row r="281" spans="1:27" ht="15.75" customHeight="1">
      <c r="A281" s="11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  <c r="AA281" s="110"/>
    </row>
    <row r="282" spans="1:27" ht="15.75" customHeight="1">
      <c r="A282" s="110"/>
      <c r="B282" s="110"/>
      <c r="C282" s="110"/>
      <c r="D282" s="110"/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</row>
    <row r="283" spans="1:27" ht="15.75" customHeight="1">
      <c r="A283" s="110"/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  <c r="AA283" s="110"/>
    </row>
    <row r="284" spans="1:27" ht="15.75" customHeight="1">
      <c r="A284" s="110"/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  <c r="AA284" s="110"/>
    </row>
    <row r="285" spans="1:27" ht="15.75" customHeight="1">
      <c r="A285" s="110"/>
      <c r="B285" s="110"/>
      <c r="C285" s="110"/>
      <c r="D285" s="110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  <c r="AA285" s="110"/>
    </row>
    <row r="286" spans="1:27" ht="15.75" customHeight="1">
      <c r="A286" s="110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  <c r="AA286" s="110"/>
    </row>
    <row r="287" spans="1:27" ht="15.75" customHeight="1">
      <c r="A287" s="110"/>
      <c r="B287" s="110"/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</row>
    <row r="288" spans="1:27" ht="15.75" customHeight="1">
      <c r="A288" s="110"/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</row>
    <row r="289" spans="1:27" ht="15.75" customHeight="1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</row>
    <row r="290" spans="1:27" ht="15.75" customHeight="1">
      <c r="A290" s="110"/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</row>
    <row r="291" spans="1:27" ht="15.75" customHeight="1">
      <c r="A291" s="110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</row>
    <row r="292" spans="1:27" ht="15.75" customHeight="1">
      <c r="A292" s="110"/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</row>
    <row r="293" spans="1:27" ht="15.75" customHeight="1">
      <c r="A293" s="110"/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</row>
    <row r="294" spans="1:27" ht="15.75" customHeight="1">
      <c r="A294" s="110"/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</row>
    <row r="295" spans="1:27" ht="15.75" customHeight="1">
      <c r="A295" s="110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0"/>
    </row>
    <row r="296" spans="1:27" ht="15.75" customHeight="1">
      <c r="A296" s="110"/>
      <c r="B296" s="110"/>
      <c r="C296" s="110"/>
      <c r="D296" s="110"/>
      <c r="E296" s="110"/>
      <c r="F296" s="110"/>
      <c r="G296" s="110"/>
      <c r="H296" s="110"/>
      <c r="I296" s="110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  <c r="AA296" s="110"/>
    </row>
    <row r="297" spans="1:27" ht="15.75" customHeight="1">
      <c r="A297" s="110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  <c r="AA297" s="110"/>
    </row>
    <row r="298" spans="1:27" ht="15.75" customHeight="1">
      <c r="A298" s="110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  <c r="AA298" s="110"/>
    </row>
    <row r="299" spans="1:27" ht="15.75" customHeight="1">
      <c r="A299" s="110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0"/>
    </row>
    <row r="300" spans="1:27" ht="15.75" customHeight="1">
      <c r="A300" s="110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0"/>
    </row>
    <row r="301" spans="1:27" ht="15.75" customHeight="1">
      <c r="A301" s="110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</row>
    <row r="302" spans="1:27" ht="15.75" customHeight="1">
      <c r="A302" s="110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</row>
    <row r="303" spans="1:27" ht="15.75" customHeight="1">
      <c r="A303" s="110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</row>
    <row r="304" spans="1:27" ht="15.75" customHeight="1">
      <c r="A304" s="110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</row>
    <row r="305" spans="1:27" ht="15.75" customHeight="1">
      <c r="A305" s="110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</row>
    <row r="306" spans="1:27" ht="15.75" customHeight="1">
      <c r="A306" s="110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</row>
    <row r="307" spans="1:27" ht="15.75" customHeight="1">
      <c r="A307" s="110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  <c r="AA307" s="110"/>
    </row>
    <row r="308" spans="1:27" ht="15.75" customHeight="1">
      <c r="A308" s="110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  <c r="AA308" s="110"/>
    </row>
    <row r="309" spans="1:27" ht="15.75" customHeight="1">
      <c r="A309" s="110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  <c r="AA309" s="110"/>
    </row>
    <row r="310" spans="1:27" ht="15.75" customHeight="1">
      <c r="A310" s="110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  <c r="AA310" s="110"/>
    </row>
    <row r="311" spans="1:27" ht="15.75" customHeight="1">
      <c r="A311" s="110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  <c r="AA311" s="110"/>
    </row>
    <row r="312" spans="1:27" ht="15.75" customHeight="1">
      <c r="A312" s="110"/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  <c r="AA312" s="110"/>
    </row>
    <row r="313" spans="1:27" ht="15.75" customHeight="1">
      <c r="A313" s="110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  <c r="AA313" s="110"/>
    </row>
    <row r="314" spans="1:27" ht="15.75" customHeight="1">
      <c r="A314" s="110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  <c r="AA314" s="110"/>
    </row>
    <row r="315" spans="1:27" ht="15.75" customHeight="1">
      <c r="A315" s="110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  <c r="AA315" s="110"/>
    </row>
    <row r="316" spans="1:27" ht="15.75" customHeight="1">
      <c r="A316" s="110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  <c r="AA316" s="110"/>
    </row>
    <row r="317" spans="1:27" ht="15.75" customHeight="1">
      <c r="A317" s="110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</row>
    <row r="318" spans="1:27" ht="15.75" customHeight="1">
      <c r="A318" s="110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</row>
    <row r="319" spans="1:27" ht="15.75" customHeight="1">
      <c r="A319" s="110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</row>
    <row r="320" spans="1:27" ht="15.75" customHeight="1">
      <c r="A320" s="110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</row>
    <row r="321" spans="1:27" ht="15.75" customHeight="1">
      <c r="A321" s="110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  <c r="AA321" s="110"/>
    </row>
    <row r="322" spans="1:27" ht="15.75" customHeight="1">
      <c r="A322" s="110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</row>
    <row r="323" spans="1:27" ht="15.75" customHeight="1">
      <c r="A323" s="110"/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</row>
    <row r="324" spans="1:27" ht="15.75" customHeight="1">
      <c r="A324" s="110"/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</row>
    <row r="325" spans="1:27" ht="15.75" customHeight="1">
      <c r="A325" s="110"/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  <c r="AA325" s="110"/>
    </row>
    <row r="326" spans="1:27" ht="15.75" customHeight="1">
      <c r="A326" s="110"/>
      <c r="B326" s="110"/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  <c r="AA326" s="110"/>
    </row>
    <row r="327" spans="1:27" ht="15.75" customHeight="1">
      <c r="A327" s="110"/>
      <c r="B327" s="110"/>
      <c r="C327" s="110"/>
      <c r="D327" s="110"/>
      <c r="E327" s="110"/>
      <c r="F327" s="110"/>
      <c r="G327" s="110"/>
      <c r="H327" s="110"/>
      <c r="I327" s="110"/>
      <c r="J327" s="110"/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  <c r="AA327" s="110"/>
    </row>
    <row r="328" spans="1:27" ht="15.75" customHeight="1">
      <c r="A328" s="110"/>
      <c r="B328" s="110"/>
      <c r="C328" s="110"/>
      <c r="D328" s="110"/>
      <c r="E328" s="110"/>
      <c r="F328" s="110"/>
      <c r="G328" s="110"/>
      <c r="H328" s="110"/>
      <c r="I328" s="110"/>
      <c r="J328" s="110"/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  <c r="AA328" s="110"/>
    </row>
    <row r="329" spans="1:27" ht="15.75" customHeight="1">
      <c r="A329" s="110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  <c r="AA329" s="110"/>
    </row>
    <row r="330" spans="1:27" ht="15.75" customHeight="1">
      <c r="A330" s="110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  <c r="AA330" s="110"/>
    </row>
    <row r="331" spans="1:27" ht="15.75" customHeight="1">
      <c r="A331" s="110"/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  <c r="AA331" s="110"/>
    </row>
    <row r="332" spans="1:27" ht="15.75" customHeight="1">
      <c r="A332" s="110"/>
      <c r="B332" s="110"/>
      <c r="C332" s="110"/>
      <c r="D332" s="110"/>
      <c r="E332" s="110"/>
      <c r="F332" s="110"/>
      <c r="G332" s="110"/>
      <c r="H332" s="110"/>
      <c r="I332" s="110"/>
      <c r="J332" s="110"/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  <c r="AA332" s="110"/>
    </row>
    <row r="333" spans="1:27" ht="15.75" customHeight="1">
      <c r="A333" s="110"/>
      <c r="B333" s="110"/>
      <c r="C333" s="110"/>
      <c r="D333" s="110"/>
      <c r="E333" s="110"/>
      <c r="F333" s="110"/>
      <c r="G333" s="110"/>
      <c r="H333" s="110"/>
      <c r="I333" s="110"/>
      <c r="J333" s="110"/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  <c r="AA333" s="110"/>
    </row>
    <row r="334" spans="1:27" ht="15.75" customHeight="1">
      <c r="A334" s="110"/>
      <c r="B334" s="110"/>
      <c r="C334" s="110"/>
      <c r="D334" s="110"/>
      <c r="E334" s="110"/>
      <c r="F334" s="110"/>
      <c r="G334" s="110"/>
      <c r="H334" s="110"/>
      <c r="I334" s="110"/>
      <c r="J334" s="110"/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  <c r="AA334" s="110"/>
    </row>
    <row r="335" spans="1:27" ht="15.75" customHeight="1">
      <c r="A335" s="110"/>
      <c r="B335" s="110"/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  <c r="AA335" s="110"/>
    </row>
    <row r="336" spans="1:27" ht="15.75" customHeight="1">
      <c r="A336" s="110"/>
      <c r="B336" s="110"/>
      <c r="C336" s="110"/>
      <c r="D336" s="110"/>
      <c r="E336" s="110"/>
      <c r="F336" s="110"/>
      <c r="G336" s="110"/>
      <c r="H336" s="110"/>
      <c r="I336" s="110"/>
      <c r="J336" s="110"/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  <c r="AA336" s="110"/>
    </row>
    <row r="337" spans="1:27" ht="15.75" customHeight="1">
      <c r="A337" s="110"/>
      <c r="B337" s="110"/>
      <c r="C337" s="110"/>
      <c r="D337" s="110"/>
      <c r="E337" s="110"/>
      <c r="F337" s="110"/>
      <c r="G337" s="110"/>
      <c r="H337" s="110"/>
      <c r="I337" s="110"/>
      <c r="J337" s="110"/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  <c r="AA337" s="110"/>
    </row>
    <row r="338" spans="1:27" ht="15.75" customHeight="1">
      <c r="A338" s="110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  <c r="AA338" s="110"/>
    </row>
    <row r="339" spans="1:27" ht="15.75" customHeight="1">
      <c r="A339" s="110"/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</row>
    <row r="340" spans="1:27" ht="15.75" customHeight="1">
      <c r="A340" s="110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</row>
    <row r="341" spans="1:27" ht="15.75" customHeight="1">
      <c r="A341" s="110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</row>
    <row r="342" spans="1:27" ht="15.75" customHeight="1">
      <c r="A342" s="110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</row>
    <row r="343" spans="1:27" ht="15.75" customHeight="1">
      <c r="A343" s="110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</row>
    <row r="344" spans="1:27" ht="15.75" customHeight="1">
      <c r="A344" s="110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</row>
    <row r="345" spans="1:27" ht="15.75" customHeight="1">
      <c r="A345" s="110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  <c r="AA345" s="110"/>
    </row>
    <row r="346" spans="1:27" ht="15.75" customHeight="1">
      <c r="A346" s="110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  <c r="AA346" s="110"/>
    </row>
    <row r="347" spans="1:27" ht="15.75" customHeight="1">
      <c r="A347" s="110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  <c r="AA347" s="110"/>
    </row>
    <row r="348" spans="1:27" ht="15.75" customHeight="1">
      <c r="A348" s="110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  <c r="AA348" s="110"/>
    </row>
    <row r="349" spans="1:27" ht="15.75" customHeight="1">
      <c r="A349" s="110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  <c r="AA349" s="110"/>
    </row>
    <row r="350" spans="1:27" ht="15.75" customHeight="1">
      <c r="A350" s="110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</row>
    <row r="351" spans="1:27" ht="15.75" customHeight="1">
      <c r="A351" s="110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  <c r="AA351" s="110"/>
    </row>
    <row r="352" spans="1:27" ht="15.75" customHeight="1">
      <c r="A352" s="110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</row>
    <row r="353" spans="1:27" ht="15.75" customHeight="1">
      <c r="A353" s="110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  <c r="AA353" s="110"/>
    </row>
    <row r="354" spans="1:27" ht="15.75" customHeight="1">
      <c r="A354" s="110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  <c r="AA354" s="110"/>
    </row>
    <row r="355" spans="1:27" ht="15.75" customHeight="1">
      <c r="A355" s="11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</row>
    <row r="356" spans="1:27" ht="15.75" customHeight="1">
      <c r="A356" s="110"/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</row>
    <row r="357" spans="1:27" ht="15.75" customHeight="1">
      <c r="A357" s="110"/>
      <c r="B357" s="110"/>
      <c r="C357" s="110"/>
      <c r="D357" s="110"/>
      <c r="E357" s="110"/>
      <c r="F357" s="110"/>
      <c r="G357" s="110"/>
      <c r="H357" s="110"/>
      <c r="I357" s="110"/>
      <c r="J357" s="110"/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</row>
    <row r="358" spans="1:27" ht="15.75" customHeight="1">
      <c r="A358" s="110"/>
      <c r="B358" s="110"/>
      <c r="C358" s="110"/>
      <c r="D358" s="110"/>
      <c r="E358" s="110"/>
      <c r="F358" s="110"/>
      <c r="G358" s="110"/>
      <c r="H358" s="110"/>
      <c r="I358" s="110"/>
      <c r="J358" s="110"/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</row>
    <row r="359" spans="1:27" ht="15.75" customHeight="1">
      <c r="A359" s="110"/>
      <c r="B359" s="110"/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</row>
    <row r="360" spans="1:27" ht="15.75" customHeight="1">
      <c r="A360" s="110"/>
      <c r="B360" s="110"/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</row>
    <row r="361" spans="1:27" ht="15.75" customHeight="1">
      <c r="A361" s="110"/>
      <c r="B361" s="110"/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  <c r="AA361" s="110"/>
    </row>
    <row r="362" spans="1:27" ht="15.75" customHeight="1">
      <c r="A362" s="110"/>
      <c r="B362" s="110"/>
      <c r="C362" s="110"/>
      <c r="D362" s="110"/>
      <c r="E362" s="110"/>
      <c r="F362" s="110"/>
      <c r="G362" s="110"/>
      <c r="H362" s="110"/>
      <c r="I362" s="110"/>
      <c r="J362" s="110"/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  <c r="AA362" s="110"/>
    </row>
    <row r="363" spans="1:27" ht="15.75" customHeight="1">
      <c r="A363" s="110"/>
      <c r="B363" s="110"/>
      <c r="C363" s="110"/>
      <c r="D363" s="110"/>
      <c r="E363" s="110"/>
      <c r="F363" s="110"/>
      <c r="G363" s="110"/>
      <c r="H363" s="110"/>
      <c r="I363" s="110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  <c r="AA363" s="110"/>
    </row>
    <row r="364" spans="1:27" ht="15.75" customHeight="1">
      <c r="A364" s="110"/>
      <c r="B364" s="110"/>
      <c r="C364" s="110"/>
      <c r="D364" s="110"/>
      <c r="E364" s="110"/>
      <c r="F364" s="110"/>
      <c r="G364" s="110"/>
      <c r="H364" s="110"/>
      <c r="I364" s="110"/>
      <c r="J364" s="110"/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  <c r="X364" s="110"/>
      <c r="Y364" s="110"/>
      <c r="Z364" s="110"/>
      <c r="AA364" s="110"/>
    </row>
    <row r="365" spans="1:27" ht="15.75" customHeight="1">
      <c r="A365" s="110"/>
      <c r="B365" s="110"/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  <c r="Z365" s="110"/>
      <c r="AA365" s="110"/>
    </row>
    <row r="366" spans="1:27" ht="15.75" customHeight="1">
      <c r="A366" s="110"/>
      <c r="B366" s="110"/>
      <c r="C366" s="110"/>
      <c r="D366" s="110"/>
      <c r="E366" s="110"/>
      <c r="F366" s="110"/>
      <c r="G366" s="110"/>
      <c r="H366" s="110"/>
      <c r="I366" s="110"/>
      <c r="J366" s="110"/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  <c r="X366" s="110"/>
      <c r="Y366" s="110"/>
      <c r="Z366" s="110"/>
      <c r="AA366" s="110"/>
    </row>
    <row r="367" spans="1:27" ht="15.75" customHeight="1">
      <c r="A367" s="110"/>
      <c r="B367" s="110"/>
      <c r="C367" s="110"/>
      <c r="D367" s="110"/>
      <c r="E367" s="110"/>
      <c r="F367" s="110"/>
      <c r="G367" s="110"/>
      <c r="H367" s="110"/>
      <c r="I367" s="110"/>
      <c r="J367" s="110"/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  <c r="X367" s="110"/>
      <c r="Y367" s="110"/>
      <c r="Z367" s="110"/>
      <c r="AA367" s="110"/>
    </row>
    <row r="368" spans="1:27" ht="15.75" customHeight="1">
      <c r="A368" s="110"/>
      <c r="B368" s="110"/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  <c r="AA368" s="110"/>
    </row>
    <row r="369" spans="1:27" ht="15.75" customHeight="1">
      <c r="A369" s="110"/>
      <c r="B369" s="110"/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  <c r="Z369" s="110"/>
      <c r="AA369" s="110"/>
    </row>
    <row r="370" spans="1:27" ht="15.75" customHeight="1">
      <c r="A370" s="110"/>
      <c r="B370" s="110"/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  <c r="Z370" s="110"/>
      <c r="AA370" s="110"/>
    </row>
    <row r="371" spans="1:27" ht="15.75" customHeight="1">
      <c r="A371" s="110"/>
      <c r="B371" s="110"/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  <c r="X371" s="110"/>
      <c r="Y371" s="110"/>
      <c r="Z371" s="110"/>
      <c r="AA371" s="110"/>
    </row>
    <row r="372" spans="1:27" ht="15.75" customHeight="1">
      <c r="A372" s="110"/>
      <c r="B372" s="110"/>
      <c r="C372" s="110"/>
      <c r="D372" s="110"/>
      <c r="E372" s="110"/>
      <c r="F372" s="110"/>
      <c r="G372" s="110"/>
      <c r="H372" s="110"/>
      <c r="I372" s="110"/>
      <c r="J372" s="110"/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  <c r="X372" s="110"/>
      <c r="Y372" s="110"/>
      <c r="Z372" s="110"/>
      <c r="AA372" s="110"/>
    </row>
    <row r="373" spans="1:27" ht="15.75" customHeight="1">
      <c r="A373" s="110"/>
      <c r="B373" s="110"/>
      <c r="C373" s="110"/>
      <c r="D373" s="110"/>
      <c r="E373" s="110"/>
      <c r="F373" s="110"/>
      <c r="G373" s="110"/>
      <c r="H373" s="110"/>
      <c r="I373" s="110"/>
      <c r="J373" s="110"/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  <c r="X373" s="110"/>
      <c r="Y373" s="110"/>
      <c r="Z373" s="110"/>
      <c r="AA373" s="110"/>
    </row>
    <row r="374" spans="1:27" ht="15.75" customHeight="1">
      <c r="A374" s="110"/>
      <c r="B374" s="110"/>
      <c r="C374" s="110"/>
      <c r="D374" s="110"/>
      <c r="E374" s="110"/>
      <c r="F374" s="110"/>
      <c r="G374" s="110"/>
      <c r="H374" s="110"/>
      <c r="I374" s="110"/>
      <c r="J374" s="110"/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/>
      <c r="Y374" s="110"/>
      <c r="Z374" s="110"/>
      <c r="AA374" s="110"/>
    </row>
    <row r="375" spans="1:27" ht="15.75" customHeight="1">
      <c r="A375" s="110"/>
      <c r="B375" s="110"/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  <c r="AA375" s="110"/>
    </row>
    <row r="376" spans="1:27" ht="15.75" customHeight="1">
      <c r="A376" s="110"/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  <c r="AA376" s="110"/>
    </row>
    <row r="377" spans="1:27" ht="15.75" customHeight="1">
      <c r="A377" s="110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  <c r="AA377" s="110"/>
    </row>
    <row r="378" spans="1:27" ht="15.75" customHeight="1">
      <c r="A378" s="110"/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  <c r="AA378" s="110"/>
    </row>
    <row r="379" spans="1:27" ht="15.75" customHeight="1">
      <c r="A379" s="11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  <c r="AA379" s="110"/>
    </row>
    <row r="380" spans="1:27" ht="15.75" customHeight="1">
      <c r="A380" s="110"/>
      <c r="B380" s="110"/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  <c r="AA380" s="110"/>
    </row>
    <row r="381" spans="1:27" ht="15.75" customHeight="1">
      <c r="A381" s="110"/>
      <c r="B381" s="110"/>
      <c r="C381" s="110"/>
      <c r="D381" s="110"/>
      <c r="E381" s="110"/>
      <c r="F381" s="110"/>
      <c r="G381" s="110"/>
      <c r="H381" s="110"/>
      <c r="I381" s="110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  <c r="AA381" s="110"/>
    </row>
    <row r="382" spans="1:27" ht="15.75" customHeight="1">
      <c r="A382" s="110"/>
      <c r="B382" s="110"/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  <c r="AA382" s="110"/>
    </row>
    <row r="383" spans="1:27" ht="15.75" customHeight="1">
      <c r="A383" s="110"/>
      <c r="B383" s="110"/>
      <c r="C383" s="110"/>
      <c r="D383" s="110"/>
      <c r="E383" s="110"/>
      <c r="F383" s="110"/>
      <c r="G383" s="110"/>
      <c r="H383" s="110"/>
      <c r="I383" s="110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  <c r="AA383" s="110"/>
    </row>
    <row r="384" spans="1:27" ht="15.75" customHeight="1">
      <c r="A384" s="110"/>
      <c r="B384" s="110"/>
      <c r="C384" s="110"/>
      <c r="D384" s="110"/>
      <c r="E384" s="110"/>
      <c r="F384" s="110"/>
      <c r="G384" s="110"/>
      <c r="H384" s="110"/>
      <c r="I384" s="110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  <c r="AA384" s="110"/>
    </row>
    <row r="385" spans="1:27" ht="15.75" customHeight="1">
      <c r="A385" s="110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  <c r="AA385" s="110"/>
    </row>
    <row r="386" spans="1:27" ht="15.75" customHeight="1">
      <c r="A386" s="110"/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  <c r="AA386" s="110"/>
    </row>
    <row r="387" spans="1:27" ht="15.75" customHeight="1">
      <c r="A387" s="110"/>
      <c r="B387" s="110"/>
      <c r="C387" s="110"/>
      <c r="D387" s="110"/>
      <c r="E387" s="110"/>
      <c r="F387" s="110"/>
      <c r="G387" s="110"/>
      <c r="H387" s="110"/>
      <c r="I387" s="110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  <c r="AA387" s="110"/>
    </row>
    <row r="388" spans="1:27" ht="15.75" customHeight="1">
      <c r="A388" s="110"/>
      <c r="B388" s="110"/>
      <c r="C388" s="110"/>
      <c r="D388" s="110"/>
      <c r="E388" s="110"/>
      <c r="F388" s="110"/>
      <c r="G388" s="110"/>
      <c r="H388" s="110"/>
      <c r="I388" s="110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  <c r="AA388" s="110"/>
    </row>
    <row r="389" spans="1:27" ht="15.75" customHeight="1">
      <c r="A389" s="110"/>
      <c r="B389" s="110"/>
      <c r="C389" s="110"/>
      <c r="D389" s="110"/>
      <c r="E389" s="110"/>
      <c r="F389" s="110"/>
      <c r="G389" s="110"/>
      <c r="H389" s="110"/>
      <c r="I389" s="110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  <c r="AA389" s="110"/>
    </row>
    <row r="390" spans="1:27" ht="15.75" customHeight="1">
      <c r="A390" s="110"/>
      <c r="B390" s="110"/>
      <c r="C390" s="110"/>
      <c r="D390" s="110"/>
      <c r="E390" s="110"/>
      <c r="F390" s="110"/>
      <c r="G390" s="110"/>
      <c r="H390" s="110"/>
      <c r="I390" s="110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  <c r="AA390" s="110"/>
    </row>
    <row r="391" spans="1:27" ht="15.75" customHeight="1">
      <c r="A391" s="110"/>
      <c r="B391" s="110"/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  <c r="AA391" s="110"/>
    </row>
    <row r="392" spans="1:27" ht="15.75" customHeight="1">
      <c r="A392" s="110"/>
      <c r="B392" s="110"/>
      <c r="C392" s="110"/>
      <c r="D392" s="110"/>
      <c r="E392" s="110"/>
      <c r="F392" s="110"/>
      <c r="G392" s="110"/>
      <c r="H392" s="110"/>
      <c r="I392" s="110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  <c r="AA392" s="110"/>
    </row>
    <row r="393" spans="1:27" ht="15.75" customHeight="1">
      <c r="A393" s="110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</row>
    <row r="394" spans="1:27" ht="15.75" customHeight="1">
      <c r="A394" s="110"/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</row>
    <row r="395" spans="1:27" ht="15.75" customHeight="1">
      <c r="A395" s="110"/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</row>
    <row r="396" spans="1:27" ht="15.75" customHeight="1">
      <c r="A396" s="110"/>
      <c r="B396" s="110"/>
      <c r="C396" s="110"/>
      <c r="D396" s="110"/>
      <c r="E396" s="110"/>
      <c r="F396" s="110"/>
      <c r="G396" s="110"/>
      <c r="H396" s="110"/>
      <c r="I396" s="110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</row>
    <row r="397" spans="1:27" ht="15.75" customHeight="1">
      <c r="A397" s="110"/>
      <c r="B397" s="110"/>
      <c r="C397" s="110"/>
      <c r="D397" s="110"/>
      <c r="E397" s="110"/>
      <c r="F397" s="110"/>
      <c r="G397" s="110"/>
      <c r="H397" s="110"/>
      <c r="I397" s="110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</row>
    <row r="398" spans="1:27" ht="15.75" customHeight="1">
      <c r="A398" s="110"/>
      <c r="B398" s="110"/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</row>
    <row r="399" spans="1:27" ht="15.75" customHeight="1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</row>
    <row r="400" spans="1:27" ht="15.75" customHeight="1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</row>
    <row r="401" spans="1:27" ht="15.75" customHeight="1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</row>
    <row r="402" spans="1:27" ht="15.75" customHeight="1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</row>
    <row r="403" spans="1:27" ht="15.75" customHeight="1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</row>
    <row r="404" spans="1:27" ht="15.75" customHeight="1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</row>
    <row r="405" spans="1:27" ht="15.75" customHeight="1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</row>
    <row r="406" spans="1:27" ht="15.75" customHeight="1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</row>
    <row r="407" spans="1:27" ht="15.75" customHeight="1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</row>
    <row r="408" spans="1:27" ht="15.75" customHeight="1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</row>
    <row r="409" spans="1:27" ht="15.75" customHeight="1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</row>
    <row r="410" spans="1:27" ht="15.75" customHeight="1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</row>
    <row r="411" spans="1:27" ht="15.75" customHeight="1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</row>
    <row r="412" spans="1:27" ht="15.75" customHeight="1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</row>
    <row r="413" spans="1:27" ht="15.75" customHeight="1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</row>
    <row r="414" spans="1:27" ht="15.75" customHeight="1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</row>
    <row r="415" spans="1:27" ht="15.75" customHeight="1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</row>
    <row r="416" spans="1:27" ht="15.75" customHeight="1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</row>
    <row r="417" spans="1:27" ht="15.75" customHeight="1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</row>
    <row r="418" spans="1:27" ht="15.75" customHeight="1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</row>
    <row r="419" spans="1:27" ht="15.75" customHeight="1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</row>
    <row r="420" spans="1:27" ht="15.75" customHeight="1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</row>
    <row r="421" spans="1:27" ht="15.75" customHeight="1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</row>
    <row r="422" spans="1:27" ht="15.75" customHeight="1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</row>
    <row r="423" spans="1:27" ht="15.75" customHeight="1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</row>
    <row r="424" spans="1:27" ht="15.75" customHeight="1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</row>
    <row r="425" spans="1:27" ht="15.75" customHeight="1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</row>
    <row r="426" spans="1:27" ht="15.75" customHeight="1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</row>
    <row r="427" spans="1:27" ht="15.75" customHeight="1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</row>
    <row r="428" spans="1:27" ht="15.75" customHeight="1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</row>
    <row r="429" spans="1:27" ht="15.75" customHeight="1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</row>
    <row r="430" spans="1:27" ht="15.75" customHeight="1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</row>
    <row r="431" spans="1:27" ht="15.75" customHeight="1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</row>
    <row r="432" spans="1:27" ht="15.75" customHeight="1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</row>
    <row r="433" spans="1:27" ht="15.75" customHeight="1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</row>
    <row r="434" spans="1:27" ht="15.75" customHeight="1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</row>
    <row r="435" spans="1:27" ht="15.75" customHeight="1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</row>
    <row r="436" spans="1:27" ht="15.75" customHeight="1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</row>
    <row r="437" spans="1:27" ht="15.75" customHeight="1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</row>
    <row r="438" spans="1:27" ht="15.75" customHeight="1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</row>
    <row r="439" spans="1:27" ht="15.75" customHeight="1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</row>
    <row r="440" spans="1:27" ht="15.75" customHeight="1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</row>
    <row r="441" spans="1:27" ht="15.75" customHeight="1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</row>
    <row r="442" spans="1:27" ht="15.75" customHeight="1">
      <c r="A442" s="110"/>
      <c r="B442" s="110"/>
      <c r="C442" s="110"/>
      <c r="D442" s="110"/>
      <c r="E442" s="110"/>
      <c r="F442" s="110"/>
      <c r="G442" s="110"/>
      <c r="H442" s="110"/>
      <c r="I442" s="110"/>
      <c r="J442" s="110"/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  <c r="X442" s="110"/>
      <c r="Y442" s="110"/>
      <c r="Z442" s="110"/>
      <c r="AA442" s="110"/>
    </row>
    <row r="443" spans="1:27" ht="15.75" customHeight="1">
      <c r="A443" s="110"/>
      <c r="B443" s="110"/>
      <c r="C443" s="110"/>
      <c r="D443" s="110"/>
      <c r="E443" s="110"/>
      <c r="F443" s="110"/>
      <c r="G443" s="110"/>
      <c r="H443" s="110"/>
      <c r="I443" s="110"/>
      <c r="J443" s="110"/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  <c r="X443" s="110"/>
      <c r="Y443" s="110"/>
      <c r="Z443" s="110"/>
      <c r="AA443" s="110"/>
    </row>
    <row r="444" spans="1:27" ht="15.75" customHeight="1">
      <c r="A444" s="110"/>
      <c r="B444" s="110"/>
      <c r="C444" s="110"/>
      <c r="D444" s="110"/>
      <c r="E444" s="110"/>
      <c r="F444" s="110"/>
      <c r="G444" s="110"/>
      <c r="H444" s="110"/>
      <c r="I444" s="110"/>
      <c r="J444" s="110"/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  <c r="X444" s="110"/>
      <c r="Y444" s="110"/>
      <c r="Z444" s="110"/>
      <c r="AA444" s="110"/>
    </row>
    <row r="445" spans="1:27" ht="15.75" customHeight="1">
      <c r="A445" s="110"/>
      <c r="B445" s="110"/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  <c r="Z445" s="110"/>
      <c r="AA445" s="110"/>
    </row>
    <row r="446" spans="1:27" ht="15.75" customHeight="1">
      <c r="A446" s="110"/>
      <c r="B446" s="110"/>
      <c r="C446" s="110"/>
      <c r="D446" s="110"/>
      <c r="E446" s="110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  <c r="Z446" s="110"/>
      <c r="AA446" s="110"/>
    </row>
    <row r="447" spans="1:27" ht="15.75" customHeight="1">
      <c r="A447" s="110"/>
      <c r="B447" s="110"/>
      <c r="C447" s="110"/>
      <c r="D447" s="110"/>
      <c r="E447" s="110"/>
      <c r="F447" s="110"/>
      <c r="G447" s="110"/>
      <c r="H447" s="110"/>
      <c r="I447" s="110"/>
      <c r="J447" s="110"/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  <c r="X447" s="110"/>
      <c r="Y447" s="110"/>
      <c r="Z447" s="110"/>
      <c r="AA447" s="110"/>
    </row>
    <row r="448" spans="1:27" ht="15.75" customHeight="1">
      <c r="A448" s="110"/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  <c r="Z448" s="110"/>
      <c r="AA448" s="110"/>
    </row>
    <row r="449" spans="1:27" ht="15.75" customHeight="1">
      <c r="A449" s="110"/>
      <c r="B449" s="110"/>
      <c r="C449" s="110"/>
      <c r="D449" s="110"/>
      <c r="E449" s="110"/>
      <c r="F449" s="110"/>
      <c r="G449" s="110"/>
      <c r="H449" s="110"/>
      <c r="I449" s="110"/>
      <c r="J449" s="110"/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  <c r="X449" s="110"/>
      <c r="Y449" s="110"/>
      <c r="Z449" s="110"/>
      <c r="AA449" s="110"/>
    </row>
    <row r="450" spans="1:27" ht="15.75" customHeight="1">
      <c r="A450" s="110"/>
      <c r="B450" s="110"/>
      <c r="C450" s="110"/>
      <c r="D450" s="110"/>
      <c r="E450" s="110"/>
      <c r="F450" s="110"/>
      <c r="G450" s="110"/>
      <c r="H450" s="110"/>
      <c r="I450" s="110"/>
      <c r="J450" s="110"/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  <c r="X450" s="110"/>
      <c r="Y450" s="110"/>
      <c r="Z450" s="110"/>
      <c r="AA450" s="110"/>
    </row>
    <row r="451" spans="1:27" ht="15.75" customHeight="1">
      <c r="A451" s="110"/>
      <c r="B451" s="110"/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  <c r="Z451" s="110"/>
      <c r="AA451" s="110"/>
    </row>
    <row r="452" spans="1:27" ht="15.75" customHeight="1">
      <c r="A452" s="110"/>
      <c r="B452" s="110"/>
      <c r="C452" s="110"/>
      <c r="D452" s="110"/>
      <c r="E452" s="110"/>
      <c r="F452" s="110"/>
      <c r="G452" s="110"/>
      <c r="H452" s="110"/>
      <c r="I452" s="110"/>
      <c r="J452" s="110"/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  <c r="X452" s="110"/>
      <c r="Y452" s="110"/>
      <c r="Z452" s="110"/>
      <c r="AA452" s="110"/>
    </row>
    <row r="453" spans="1:27" ht="15.75" customHeight="1">
      <c r="A453" s="11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  <c r="X453" s="110"/>
      <c r="Y453" s="110"/>
      <c r="Z453" s="110"/>
      <c r="AA453" s="110"/>
    </row>
    <row r="454" spans="1:27" ht="15.75" customHeight="1">
      <c r="A454" s="110"/>
      <c r="B454" s="110"/>
      <c r="C454" s="110"/>
      <c r="D454" s="110"/>
      <c r="E454" s="110"/>
      <c r="F454" s="110"/>
      <c r="G454" s="110"/>
      <c r="H454" s="110"/>
      <c r="I454" s="110"/>
      <c r="J454" s="110"/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  <c r="X454" s="110"/>
      <c r="Y454" s="110"/>
      <c r="Z454" s="110"/>
      <c r="AA454" s="110"/>
    </row>
    <row r="455" spans="1:27" ht="15.75" customHeight="1">
      <c r="A455" s="110"/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  <c r="X455" s="110"/>
      <c r="Y455" s="110"/>
      <c r="Z455" s="110"/>
      <c r="AA455" s="110"/>
    </row>
    <row r="456" spans="1:27" ht="15.75" customHeight="1">
      <c r="A456" s="110"/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  <c r="X456" s="110"/>
      <c r="Y456" s="110"/>
      <c r="Z456" s="110"/>
      <c r="AA456" s="110"/>
    </row>
    <row r="457" spans="1:27" ht="15.75" customHeight="1">
      <c r="A457" s="110"/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  <c r="AA457" s="110"/>
    </row>
    <row r="458" spans="1:27" ht="15.75" customHeight="1">
      <c r="A458" s="110"/>
      <c r="B458" s="110"/>
      <c r="C458" s="110"/>
      <c r="D458" s="110"/>
      <c r="E458" s="110"/>
      <c r="F458" s="110"/>
      <c r="G458" s="110"/>
      <c r="H458" s="110"/>
      <c r="I458" s="110"/>
      <c r="J458" s="110"/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  <c r="X458" s="110"/>
      <c r="Y458" s="110"/>
      <c r="Z458" s="110"/>
      <c r="AA458" s="110"/>
    </row>
    <row r="459" spans="1:27" ht="15.75" customHeight="1">
      <c r="A459" s="110"/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  <c r="AA459" s="110"/>
    </row>
    <row r="460" spans="1:27" ht="15.75" customHeight="1">
      <c r="A460" s="110"/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  <c r="AA460" s="110"/>
    </row>
    <row r="461" spans="1:27" ht="15.75" customHeight="1">
      <c r="A461" s="110"/>
      <c r="B461" s="110"/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  <c r="Z461" s="110"/>
      <c r="AA461" s="110"/>
    </row>
    <row r="462" spans="1:27" ht="15.75" customHeight="1">
      <c r="A462" s="110"/>
      <c r="B462" s="110"/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  <c r="Z462" s="110"/>
      <c r="AA462" s="110"/>
    </row>
    <row r="463" spans="1:27" ht="15.75" customHeight="1">
      <c r="A463" s="110"/>
      <c r="B463" s="110"/>
      <c r="C463" s="110"/>
      <c r="D463" s="110"/>
      <c r="E463" s="110"/>
      <c r="F463" s="110"/>
      <c r="G463" s="110"/>
      <c r="H463" s="110"/>
      <c r="I463" s="110"/>
      <c r="J463" s="110"/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  <c r="X463" s="110"/>
      <c r="Y463" s="110"/>
      <c r="Z463" s="110"/>
      <c r="AA463" s="110"/>
    </row>
    <row r="464" spans="1:27" ht="15.75" customHeight="1">
      <c r="A464" s="110"/>
      <c r="B464" s="110"/>
      <c r="C464" s="110"/>
      <c r="D464" s="110"/>
      <c r="E464" s="110"/>
      <c r="F464" s="110"/>
      <c r="G464" s="110"/>
      <c r="H464" s="110"/>
      <c r="I464" s="110"/>
      <c r="J464" s="110"/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  <c r="X464" s="110"/>
      <c r="Y464" s="110"/>
      <c r="Z464" s="110"/>
      <c r="AA464" s="110"/>
    </row>
    <row r="465" spans="1:27" ht="15.75" customHeight="1">
      <c r="A465" s="110"/>
      <c r="B465" s="110"/>
      <c r="C465" s="110"/>
      <c r="D465" s="110"/>
      <c r="E465" s="110"/>
      <c r="F465" s="110"/>
      <c r="G465" s="110"/>
      <c r="H465" s="110"/>
      <c r="I465" s="110"/>
      <c r="J465" s="110"/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  <c r="X465" s="110"/>
      <c r="Y465" s="110"/>
      <c r="Z465" s="110"/>
      <c r="AA465" s="110"/>
    </row>
    <row r="466" spans="1:27" ht="15.75" customHeight="1">
      <c r="A466" s="110"/>
      <c r="B466" s="110"/>
      <c r="C466" s="110"/>
      <c r="D466" s="110"/>
      <c r="E466" s="110"/>
      <c r="F466" s="110"/>
      <c r="G466" s="110"/>
      <c r="H466" s="110"/>
      <c r="I466" s="110"/>
      <c r="J466" s="110"/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  <c r="X466" s="110"/>
      <c r="Y466" s="110"/>
      <c r="Z466" s="110"/>
      <c r="AA466" s="110"/>
    </row>
    <row r="467" spans="1:27" ht="15.75" customHeight="1">
      <c r="A467" s="110"/>
      <c r="B467" s="110"/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  <c r="Z467" s="110"/>
      <c r="AA467" s="110"/>
    </row>
    <row r="468" spans="1:27" ht="15.75" customHeight="1">
      <c r="A468" s="110"/>
      <c r="B468" s="110"/>
      <c r="C468" s="110"/>
      <c r="D468" s="110"/>
      <c r="E468" s="110"/>
      <c r="F468" s="110"/>
      <c r="G468" s="110"/>
      <c r="H468" s="110"/>
      <c r="I468" s="110"/>
      <c r="J468" s="110"/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  <c r="X468" s="110"/>
      <c r="Y468" s="110"/>
      <c r="Z468" s="110"/>
      <c r="AA468" s="110"/>
    </row>
    <row r="469" spans="1:27" ht="15.75" customHeight="1">
      <c r="A469" s="110"/>
      <c r="B469" s="110"/>
      <c r="C469" s="110"/>
      <c r="D469" s="110"/>
      <c r="E469" s="110"/>
      <c r="F469" s="110"/>
      <c r="G469" s="110"/>
      <c r="H469" s="110"/>
      <c r="I469" s="110"/>
      <c r="J469" s="110"/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  <c r="X469" s="110"/>
      <c r="Y469" s="110"/>
      <c r="Z469" s="110"/>
      <c r="AA469" s="110"/>
    </row>
    <row r="470" spans="1:27" ht="15.75" customHeight="1">
      <c r="A470" s="110"/>
      <c r="B470" s="110"/>
      <c r="C470" s="110"/>
      <c r="D470" s="110"/>
      <c r="E470" s="110"/>
      <c r="F470" s="110"/>
      <c r="G470" s="110"/>
      <c r="H470" s="110"/>
      <c r="I470" s="110"/>
      <c r="J470" s="110"/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  <c r="X470" s="110"/>
      <c r="Y470" s="110"/>
      <c r="Z470" s="110"/>
      <c r="AA470" s="110"/>
    </row>
    <row r="471" spans="1:27" ht="15.75" customHeight="1">
      <c r="A471" s="110"/>
      <c r="B471" s="110"/>
      <c r="C471" s="110"/>
      <c r="D471" s="110"/>
      <c r="E471" s="110"/>
      <c r="F471" s="110"/>
      <c r="G471" s="110"/>
      <c r="H471" s="110"/>
      <c r="I471" s="110"/>
      <c r="J471" s="110"/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  <c r="X471" s="110"/>
      <c r="Y471" s="110"/>
      <c r="Z471" s="110"/>
      <c r="AA471" s="110"/>
    </row>
    <row r="472" spans="1:27" ht="15.75" customHeight="1">
      <c r="A472" s="110"/>
      <c r="B472" s="110"/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  <c r="X472" s="110"/>
      <c r="Y472" s="110"/>
      <c r="Z472" s="110"/>
      <c r="AA472" s="110"/>
    </row>
    <row r="473" spans="1:27" ht="15.75" customHeight="1">
      <c r="A473" s="110"/>
      <c r="B473" s="110"/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  <c r="Z473" s="110"/>
      <c r="AA473" s="110"/>
    </row>
    <row r="474" spans="1:27" ht="15.75" customHeight="1">
      <c r="A474" s="110"/>
      <c r="B474" s="110"/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  <c r="Z474" s="110"/>
      <c r="AA474" s="110"/>
    </row>
    <row r="475" spans="1:27" ht="15.75" customHeight="1">
      <c r="A475" s="110"/>
      <c r="B475" s="110"/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  <c r="Z475" s="110"/>
      <c r="AA475" s="110"/>
    </row>
    <row r="476" spans="1:27" ht="15.75" customHeight="1">
      <c r="A476" s="110"/>
      <c r="B476" s="110"/>
      <c r="C476" s="110"/>
      <c r="D476" s="110"/>
      <c r="E476" s="110"/>
      <c r="F476" s="110"/>
      <c r="G476" s="110"/>
      <c r="H476" s="110"/>
      <c r="I476" s="110"/>
      <c r="J476" s="110"/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  <c r="X476" s="110"/>
      <c r="Y476" s="110"/>
      <c r="Z476" s="110"/>
      <c r="AA476" s="110"/>
    </row>
    <row r="477" spans="1:27" ht="15.75" customHeight="1">
      <c r="A477" s="11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  <c r="X477" s="110"/>
      <c r="Y477" s="110"/>
      <c r="Z477" s="110"/>
      <c r="AA477" s="110"/>
    </row>
    <row r="478" spans="1:27" ht="15.75" customHeight="1">
      <c r="A478" s="110"/>
      <c r="B478" s="110"/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  <c r="X478" s="110"/>
      <c r="Y478" s="110"/>
      <c r="Z478" s="110"/>
      <c r="AA478" s="110"/>
    </row>
    <row r="479" spans="1:27" ht="15.75" customHeight="1">
      <c r="A479" s="110"/>
      <c r="B479" s="110"/>
      <c r="C479" s="110"/>
      <c r="D479" s="110"/>
      <c r="E479" s="110"/>
      <c r="F479" s="110"/>
      <c r="G479" s="110"/>
      <c r="H479" s="110"/>
      <c r="I479" s="110"/>
      <c r="J479" s="110"/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  <c r="X479" s="110"/>
      <c r="Y479" s="110"/>
      <c r="Z479" s="110"/>
      <c r="AA479" s="110"/>
    </row>
    <row r="480" spans="1:27" ht="15.75" customHeight="1">
      <c r="A480" s="110"/>
      <c r="B480" s="110"/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  <c r="Z480" s="110"/>
      <c r="AA480" s="110"/>
    </row>
    <row r="481" spans="1:27" ht="15.75" customHeight="1">
      <c r="A481" s="110"/>
      <c r="B481" s="110"/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  <c r="X481" s="110"/>
      <c r="Y481" s="110"/>
      <c r="Z481" s="110"/>
      <c r="AA481" s="110"/>
    </row>
    <row r="482" spans="1:27" ht="15.75" customHeight="1">
      <c r="A482" s="110"/>
      <c r="B482" s="110"/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  <c r="Z482" s="110"/>
      <c r="AA482" s="110"/>
    </row>
    <row r="483" spans="1:27" ht="15.75" customHeight="1">
      <c r="A483" s="110"/>
      <c r="B483" s="110"/>
      <c r="C483" s="110"/>
      <c r="D483" s="110"/>
      <c r="E483" s="110"/>
      <c r="F483" s="110"/>
      <c r="G483" s="110"/>
      <c r="H483" s="110"/>
      <c r="I483" s="110"/>
      <c r="J483" s="110"/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  <c r="X483" s="110"/>
      <c r="Y483" s="110"/>
      <c r="Z483" s="110"/>
      <c r="AA483" s="110"/>
    </row>
    <row r="484" spans="1:27" ht="15.75" customHeight="1">
      <c r="A484" s="110"/>
      <c r="B484" s="110"/>
      <c r="C484" s="110"/>
      <c r="D484" s="110"/>
      <c r="E484" s="110"/>
      <c r="F484" s="110"/>
      <c r="G484" s="110"/>
      <c r="H484" s="110"/>
      <c r="I484" s="110"/>
      <c r="J484" s="110"/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  <c r="X484" s="110"/>
      <c r="Y484" s="110"/>
      <c r="Z484" s="110"/>
      <c r="AA484" s="110"/>
    </row>
    <row r="485" spans="1:27" ht="15.75" customHeight="1">
      <c r="A485" s="110"/>
      <c r="B485" s="110"/>
      <c r="C485" s="110"/>
      <c r="D485" s="110"/>
      <c r="E485" s="110"/>
      <c r="F485" s="110"/>
      <c r="G485" s="110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  <c r="X485" s="110"/>
      <c r="Y485" s="110"/>
      <c r="Z485" s="110"/>
      <c r="AA485" s="110"/>
    </row>
    <row r="486" spans="1:27" ht="15.75" customHeight="1">
      <c r="A486" s="110"/>
      <c r="B486" s="110"/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  <c r="Z486" s="110"/>
      <c r="AA486" s="110"/>
    </row>
    <row r="487" spans="1:27" ht="15.75" customHeight="1">
      <c r="A487" s="110"/>
      <c r="B487" s="110"/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  <c r="X487" s="110"/>
      <c r="Y487" s="110"/>
      <c r="Z487" s="110"/>
      <c r="AA487" s="110"/>
    </row>
    <row r="488" spans="1:27" ht="15.75" customHeight="1">
      <c r="A488" s="110"/>
      <c r="B488" s="110"/>
      <c r="C488" s="110"/>
      <c r="D488" s="110"/>
      <c r="E488" s="110"/>
      <c r="F488" s="110"/>
      <c r="G488" s="110"/>
      <c r="H488" s="110"/>
      <c r="I488" s="110"/>
      <c r="J488" s="110"/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  <c r="X488" s="110"/>
      <c r="Y488" s="110"/>
      <c r="Z488" s="110"/>
      <c r="AA488" s="110"/>
    </row>
    <row r="489" spans="1:27" ht="15.75" customHeight="1">
      <c r="A489" s="110"/>
      <c r="B489" s="110"/>
      <c r="C489" s="110"/>
      <c r="D489" s="110"/>
      <c r="E489" s="110"/>
      <c r="F489" s="110"/>
      <c r="G489" s="110"/>
      <c r="H489" s="110"/>
      <c r="I489" s="110"/>
      <c r="J489" s="110"/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  <c r="X489" s="110"/>
      <c r="Y489" s="110"/>
      <c r="Z489" s="110"/>
      <c r="AA489" s="110"/>
    </row>
    <row r="490" spans="1:27" ht="15.75" customHeight="1">
      <c r="A490" s="110"/>
      <c r="B490" s="110"/>
      <c r="C490" s="110"/>
      <c r="D490" s="110"/>
      <c r="E490" s="110"/>
      <c r="F490" s="110"/>
      <c r="G490" s="110"/>
      <c r="H490" s="110"/>
      <c r="I490" s="110"/>
      <c r="J490" s="110"/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  <c r="X490" s="110"/>
      <c r="Y490" s="110"/>
      <c r="Z490" s="110"/>
      <c r="AA490" s="110"/>
    </row>
    <row r="491" spans="1:27" ht="15.75" customHeight="1">
      <c r="A491" s="110"/>
      <c r="B491" s="110"/>
      <c r="C491" s="110"/>
      <c r="D491" s="110"/>
      <c r="E491" s="110"/>
      <c r="F491" s="110"/>
      <c r="G491" s="110"/>
      <c r="H491" s="110"/>
      <c r="I491" s="110"/>
      <c r="J491" s="110"/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  <c r="X491" s="110"/>
      <c r="Y491" s="110"/>
      <c r="Z491" s="110"/>
      <c r="AA491" s="110"/>
    </row>
    <row r="492" spans="1:27" ht="15.75" customHeight="1">
      <c r="A492" s="110"/>
      <c r="B492" s="110"/>
      <c r="C492" s="110"/>
      <c r="D492" s="110"/>
      <c r="E492" s="110"/>
      <c r="F492" s="110"/>
      <c r="G492" s="110"/>
      <c r="H492" s="110"/>
      <c r="I492" s="110"/>
      <c r="J492" s="110"/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  <c r="AA492" s="110"/>
    </row>
    <row r="493" spans="1:27" ht="15.75" customHeight="1">
      <c r="A493" s="110"/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  <c r="X493" s="110"/>
      <c r="Y493" s="110"/>
      <c r="Z493" s="110"/>
      <c r="AA493" s="110"/>
    </row>
    <row r="494" spans="1:27" ht="15.75" customHeight="1">
      <c r="A494" s="110"/>
      <c r="B494" s="110"/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  <c r="X494" s="110"/>
      <c r="Y494" s="110"/>
      <c r="Z494" s="110"/>
      <c r="AA494" s="110"/>
    </row>
    <row r="495" spans="1:27" ht="15.75" customHeight="1">
      <c r="A495" s="110"/>
      <c r="B495" s="110"/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  <c r="Z495" s="110"/>
      <c r="AA495" s="110"/>
    </row>
    <row r="496" spans="1:27" ht="15.75" customHeight="1">
      <c r="A496" s="110"/>
      <c r="B496" s="110"/>
      <c r="C496" s="110"/>
      <c r="D496" s="110"/>
      <c r="E496" s="110"/>
      <c r="F496" s="110"/>
      <c r="G496" s="110"/>
      <c r="H496" s="110"/>
      <c r="I496" s="110"/>
      <c r="J496" s="110"/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  <c r="X496" s="110"/>
      <c r="Y496" s="110"/>
      <c r="Z496" s="110"/>
      <c r="AA496" s="110"/>
    </row>
    <row r="497" spans="1:27" ht="15.75" customHeight="1">
      <c r="A497" s="110"/>
      <c r="B497" s="110"/>
      <c r="C497" s="110"/>
      <c r="D497" s="110"/>
      <c r="E497" s="110"/>
      <c r="F497" s="110"/>
      <c r="G497" s="110"/>
      <c r="H497" s="110"/>
      <c r="I497" s="110"/>
      <c r="J497" s="110"/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  <c r="X497" s="110"/>
      <c r="Y497" s="110"/>
      <c r="Z497" s="110"/>
      <c r="AA497" s="110"/>
    </row>
    <row r="498" spans="1:27" ht="15.75" customHeight="1">
      <c r="A498" s="110"/>
      <c r="B498" s="110"/>
      <c r="C498" s="110"/>
      <c r="D498" s="110"/>
      <c r="E498" s="110"/>
      <c r="F498" s="110"/>
      <c r="G498" s="110"/>
      <c r="H498" s="110"/>
      <c r="I498" s="110"/>
      <c r="J498" s="110"/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  <c r="X498" s="110"/>
      <c r="Y498" s="110"/>
      <c r="Z498" s="110"/>
      <c r="AA498" s="110"/>
    </row>
    <row r="499" spans="1:27" ht="15.75" customHeight="1">
      <c r="A499" s="110"/>
      <c r="B499" s="110"/>
      <c r="C499" s="110"/>
      <c r="D499" s="110"/>
      <c r="E499" s="110"/>
      <c r="F499" s="110"/>
      <c r="G499" s="110"/>
      <c r="H499" s="110"/>
      <c r="I499" s="110"/>
      <c r="J499" s="110"/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  <c r="X499" s="110"/>
      <c r="Y499" s="110"/>
      <c r="Z499" s="110"/>
      <c r="AA499" s="110"/>
    </row>
    <row r="500" spans="1:27" ht="15.75" customHeight="1">
      <c r="A500" s="110"/>
      <c r="B500" s="110"/>
      <c r="C500" s="110"/>
      <c r="D500" s="110"/>
      <c r="E500" s="110"/>
      <c r="F500" s="110"/>
      <c r="G500" s="110"/>
      <c r="H500" s="110"/>
      <c r="I500" s="110"/>
      <c r="J500" s="110"/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  <c r="X500" s="110"/>
      <c r="Y500" s="110"/>
      <c r="Z500" s="110"/>
      <c r="AA500" s="110"/>
    </row>
    <row r="501" spans="1:27" ht="15.75" customHeight="1">
      <c r="A501" s="110"/>
      <c r="B501" s="110"/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  <c r="AA501" s="110"/>
    </row>
    <row r="502" spans="1:27" ht="15.75" customHeight="1">
      <c r="A502" s="110"/>
      <c r="B502" s="110"/>
      <c r="C502" s="110"/>
      <c r="D502" s="110"/>
      <c r="E502" s="110"/>
      <c r="F502" s="110"/>
      <c r="G502" s="110"/>
      <c r="H502" s="110"/>
      <c r="I502" s="110"/>
      <c r="J502" s="110"/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  <c r="X502" s="110"/>
      <c r="Y502" s="110"/>
      <c r="Z502" s="110"/>
      <c r="AA502" s="110"/>
    </row>
    <row r="503" spans="1:27" ht="15.75" customHeight="1">
      <c r="A503" s="110"/>
      <c r="B503" s="110"/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  <c r="X503" s="110"/>
      <c r="Y503" s="110"/>
      <c r="Z503" s="110"/>
      <c r="AA503" s="110"/>
    </row>
    <row r="504" spans="1:27" ht="15.75" customHeight="1">
      <c r="A504" s="110"/>
      <c r="B504" s="110"/>
      <c r="C504" s="110"/>
      <c r="D504" s="110"/>
      <c r="E504" s="110"/>
      <c r="F504" s="110"/>
      <c r="G504" s="110"/>
      <c r="H504" s="110"/>
      <c r="I504" s="110"/>
      <c r="J504" s="110"/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  <c r="X504" s="110"/>
      <c r="Y504" s="110"/>
      <c r="Z504" s="110"/>
      <c r="AA504" s="110"/>
    </row>
    <row r="505" spans="1:27" ht="15.75" customHeight="1">
      <c r="A505" s="110"/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  <c r="X505" s="110"/>
      <c r="Y505" s="110"/>
      <c r="Z505" s="110"/>
      <c r="AA505" s="110"/>
    </row>
    <row r="506" spans="1:27" ht="15.75" customHeight="1">
      <c r="A506" s="110"/>
      <c r="B506" s="110"/>
      <c r="C506" s="110"/>
      <c r="D506" s="110"/>
      <c r="E506" s="110"/>
      <c r="F506" s="110"/>
      <c r="G506" s="110"/>
      <c r="H506" s="110"/>
      <c r="I506" s="110"/>
      <c r="J506" s="110"/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  <c r="X506" s="110"/>
      <c r="Y506" s="110"/>
      <c r="Z506" s="110"/>
      <c r="AA506" s="110"/>
    </row>
    <row r="507" spans="1:27" ht="15.75" customHeight="1">
      <c r="A507" s="110"/>
      <c r="B507" s="110"/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  <c r="Z507" s="110"/>
      <c r="AA507" s="110"/>
    </row>
    <row r="508" spans="1:27" ht="15.75" customHeight="1">
      <c r="A508" s="110"/>
      <c r="B508" s="110"/>
      <c r="C508" s="110"/>
      <c r="D508" s="110"/>
      <c r="E508" s="110"/>
      <c r="F508" s="110"/>
      <c r="G508" s="110"/>
      <c r="H508" s="110"/>
      <c r="I508" s="110"/>
      <c r="J508" s="110"/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  <c r="X508" s="110"/>
      <c r="Y508" s="110"/>
      <c r="Z508" s="110"/>
      <c r="AA508" s="110"/>
    </row>
    <row r="509" spans="1:27" ht="15.75" customHeight="1">
      <c r="A509" s="110"/>
      <c r="B509" s="110"/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  <c r="Z509" s="110"/>
      <c r="AA509" s="110"/>
    </row>
    <row r="510" spans="1:27" ht="15.75" customHeight="1">
      <c r="A510" s="110"/>
      <c r="B510" s="110"/>
      <c r="C510" s="110"/>
      <c r="D510" s="110"/>
      <c r="E510" s="110"/>
      <c r="F510" s="110"/>
      <c r="G510" s="110"/>
      <c r="H510" s="110"/>
      <c r="I510" s="110"/>
      <c r="J510" s="110"/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  <c r="X510" s="110"/>
      <c r="Y510" s="110"/>
      <c r="Z510" s="110"/>
      <c r="AA510" s="110"/>
    </row>
    <row r="511" spans="1:27" ht="15.75" customHeight="1">
      <c r="A511" s="110"/>
      <c r="B511" s="110"/>
      <c r="C511" s="110"/>
      <c r="D511" s="110"/>
      <c r="E511" s="110"/>
      <c r="F511" s="110"/>
      <c r="G511" s="110"/>
      <c r="H511" s="110"/>
      <c r="I511" s="110"/>
      <c r="J511" s="110"/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  <c r="X511" s="110"/>
      <c r="Y511" s="110"/>
      <c r="Z511" s="110"/>
      <c r="AA511" s="110"/>
    </row>
    <row r="512" spans="1:27" ht="15.75" customHeight="1">
      <c r="A512" s="110"/>
      <c r="B512" s="110"/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  <c r="X512" s="110"/>
      <c r="Y512" s="110"/>
      <c r="Z512" s="110"/>
      <c r="AA512" s="110"/>
    </row>
    <row r="513" spans="1:27" ht="15.75" customHeight="1">
      <c r="A513" s="110"/>
      <c r="B513" s="110"/>
      <c r="C513" s="110"/>
      <c r="D513" s="110"/>
      <c r="E513" s="110"/>
      <c r="F513" s="110"/>
      <c r="G513" s="110"/>
      <c r="H513" s="110"/>
      <c r="I513" s="110"/>
      <c r="J513" s="110"/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  <c r="X513" s="110"/>
      <c r="Y513" s="110"/>
      <c r="Z513" s="110"/>
      <c r="AA513" s="110"/>
    </row>
    <row r="514" spans="1:27" ht="15.75" customHeight="1">
      <c r="A514" s="110"/>
      <c r="B514" s="110"/>
      <c r="C514" s="110"/>
      <c r="D514" s="110"/>
      <c r="E514" s="110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  <c r="Z514" s="110"/>
      <c r="AA514" s="110"/>
    </row>
    <row r="515" spans="1:27" ht="15.75" customHeight="1">
      <c r="A515" s="110"/>
      <c r="B515" s="110"/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  <c r="Z515" s="110"/>
      <c r="AA515" s="110"/>
    </row>
    <row r="516" spans="1:27" ht="15.75" customHeight="1">
      <c r="A516" s="110"/>
      <c r="B516" s="110"/>
      <c r="C516" s="110"/>
      <c r="D516" s="110"/>
      <c r="E516" s="110"/>
      <c r="F516" s="110"/>
      <c r="G516" s="110"/>
      <c r="H516" s="110"/>
      <c r="I516" s="110"/>
      <c r="J516" s="110"/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  <c r="X516" s="110"/>
      <c r="Y516" s="110"/>
      <c r="Z516" s="110"/>
      <c r="AA516" s="110"/>
    </row>
    <row r="517" spans="1:27" ht="15.75" customHeight="1">
      <c r="A517" s="110"/>
      <c r="B517" s="110"/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  <c r="Z517" s="110"/>
      <c r="AA517" s="110"/>
    </row>
    <row r="518" spans="1:27" ht="15.75" customHeight="1">
      <c r="A518" s="110"/>
      <c r="B518" s="110"/>
      <c r="C518" s="110"/>
      <c r="D518" s="110"/>
      <c r="E518" s="110"/>
      <c r="F518" s="110"/>
      <c r="G518" s="110"/>
      <c r="H518" s="110"/>
      <c r="I518" s="110"/>
      <c r="J518" s="110"/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  <c r="X518" s="110"/>
      <c r="Y518" s="110"/>
      <c r="Z518" s="110"/>
      <c r="AA518" s="110"/>
    </row>
    <row r="519" spans="1:27" ht="15.75" customHeight="1">
      <c r="A519" s="110"/>
      <c r="B519" s="110"/>
      <c r="C519" s="110"/>
      <c r="D519" s="110"/>
      <c r="E519" s="110"/>
      <c r="F519" s="110"/>
      <c r="G519" s="110"/>
      <c r="H519" s="110"/>
      <c r="I519" s="110"/>
      <c r="J519" s="110"/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  <c r="X519" s="110"/>
      <c r="Y519" s="110"/>
      <c r="Z519" s="110"/>
      <c r="AA519" s="110"/>
    </row>
    <row r="520" spans="1:27" ht="15.75" customHeight="1">
      <c r="A520" s="110"/>
      <c r="B520" s="110"/>
      <c r="C520" s="110"/>
      <c r="D520" s="110"/>
      <c r="E520" s="110"/>
      <c r="F520" s="110"/>
      <c r="G520" s="110"/>
      <c r="H520" s="110"/>
      <c r="I520" s="110"/>
      <c r="J520" s="110"/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  <c r="AA520" s="110"/>
    </row>
    <row r="521" spans="1:27" ht="15.75" customHeight="1">
      <c r="A521" s="110"/>
      <c r="B521" s="110"/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  <c r="Z521" s="110"/>
      <c r="AA521" s="110"/>
    </row>
    <row r="522" spans="1:27" ht="15.75" customHeight="1">
      <c r="A522" s="110"/>
      <c r="B522" s="110"/>
      <c r="C522" s="110"/>
      <c r="D522" s="110"/>
      <c r="E522" s="110"/>
      <c r="F522" s="110"/>
      <c r="G522" s="110"/>
      <c r="H522" s="110"/>
      <c r="I522" s="110"/>
      <c r="J522" s="110"/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  <c r="X522" s="110"/>
      <c r="Y522" s="110"/>
      <c r="Z522" s="110"/>
      <c r="AA522" s="110"/>
    </row>
    <row r="523" spans="1:27" ht="15.75" customHeight="1">
      <c r="A523" s="110"/>
      <c r="B523" s="110"/>
      <c r="C523" s="110"/>
      <c r="D523" s="110"/>
      <c r="E523" s="110"/>
      <c r="F523" s="110"/>
      <c r="G523" s="110"/>
      <c r="H523" s="110"/>
      <c r="I523" s="110"/>
      <c r="J523" s="110"/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  <c r="X523" s="110"/>
      <c r="Y523" s="110"/>
      <c r="Z523" s="110"/>
      <c r="AA523" s="110"/>
    </row>
    <row r="524" spans="1:27" ht="15.75" customHeight="1">
      <c r="A524" s="110"/>
      <c r="B524" s="110"/>
      <c r="C524" s="110"/>
      <c r="D524" s="110"/>
      <c r="E524" s="110"/>
      <c r="F524" s="110"/>
      <c r="G524" s="110"/>
      <c r="H524" s="110"/>
      <c r="I524" s="110"/>
      <c r="J524" s="110"/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  <c r="X524" s="110"/>
      <c r="Y524" s="110"/>
      <c r="Z524" s="110"/>
      <c r="AA524" s="110"/>
    </row>
    <row r="525" spans="1:27" ht="15.75" customHeight="1">
      <c r="A525" s="110"/>
      <c r="B525" s="110"/>
      <c r="C525" s="110"/>
      <c r="D525" s="110"/>
      <c r="E525" s="110"/>
      <c r="F525" s="110"/>
      <c r="G525" s="110"/>
      <c r="H525" s="110"/>
      <c r="I525" s="110"/>
      <c r="J525" s="110"/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  <c r="X525" s="110"/>
      <c r="Y525" s="110"/>
      <c r="Z525" s="110"/>
      <c r="AA525" s="110"/>
    </row>
    <row r="526" spans="1:27" ht="15.75" customHeight="1">
      <c r="A526" s="110"/>
      <c r="B526" s="110"/>
      <c r="C526" s="110"/>
      <c r="D526" s="110"/>
      <c r="E526" s="110"/>
      <c r="F526" s="110"/>
      <c r="G526" s="110"/>
      <c r="H526" s="110"/>
      <c r="I526" s="110"/>
      <c r="J526" s="110"/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  <c r="X526" s="110"/>
      <c r="Y526" s="110"/>
      <c r="Z526" s="110"/>
      <c r="AA526" s="110"/>
    </row>
    <row r="527" spans="1:27" ht="15.75" customHeight="1">
      <c r="A527" s="110"/>
      <c r="B527" s="110"/>
      <c r="C527" s="110"/>
      <c r="D527" s="110"/>
      <c r="E527" s="110"/>
      <c r="F527" s="110"/>
      <c r="G527" s="110"/>
      <c r="H527" s="110"/>
      <c r="I527" s="110"/>
      <c r="J527" s="110"/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  <c r="AA527" s="110"/>
    </row>
    <row r="528" spans="1:27" ht="15.75" customHeight="1">
      <c r="A528" s="110"/>
      <c r="B528" s="110"/>
      <c r="C528" s="110"/>
      <c r="D528" s="110"/>
      <c r="E528" s="110"/>
      <c r="F528" s="110"/>
      <c r="G528" s="110"/>
      <c r="H528" s="110"/>
      <c r="I528" s="110"/>
      <c r="J528" s="110"/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  <c r="X528" s="110"/>
      <c r="Y528" s="110"/>
      <c r="Z528" s="110"/>
      <c r="AA528" s="110"/>
    </row>
    <row r="529" spans="1:27" ht="15.75" customHeight="1">
      <c r="A529" s="110"/>
      <c r="B529" s="110"/>
      <c r="C529" s="110"/>
      <c r="D529" s="110"/>
      <c r="E529" s="110"/>
      <c r="F529" s="110"/>
      <c r="G529" s="110"/>
      <c r="H529" s="110"/>
      <c r="I529" s="110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  <c r="X529" s="110"/>
      <c r="Y529" s="110"/>
      <c r="Z529" s="110"/>
      <c r="AA529" s="110"/>
    </row>
    <row r="530" spans="1:27" ht="15.75" customHeight="1">
      <c r="A530" s="110"/>
      <c r="B530" s="110"/>
      <c r="C530" s="110"/>
      <c r="D530" s="110"/>
      <c r="E530" s="110"/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  <c r="X530" s="110"/>
      <c r="Y530" s="110"/>
      <c r="Z530" s="110"/>
      <c r="AA530" s="110"/>
    </row>
    <row r="531" spans="1:27" ht="15.75" customHeight="1">
      <c r="A531" s="110"/>
      <c r="B531" s="110"/>
      <c r="C531" s="110"/>
      <c r="D531" s="110"/>
      <c r="E531" s="110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  <c r="X531" s="110"/>
      <c r="Y531" s="110"/>
      <c r="Z531" s="110"/>
      <c r="AA531" s="110"/>
    </row>
    <row r="532" spans="1:27" ht="15.75" customHeight="1">
      <c r="A532" s="110"/>
      <c r="B532" s="110"/>
      <c r="C532" s="110"/>
      <c r="D532" s="110"/>
      <c r="E532" s="110"/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  <c r="X532" s="110"/>
      <c r="Y532" s="110"/>
      <c r="Z532" s="110"/>
      <c r="AA532" s="110"/>
    </row>
    <row r="533" spans="1:27" ht="15.75" customHeight="1">
      <c r="A533" s="110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  <c r="X533" s="110"/>
      <c r="Y533" s="110"/>
      <c r="Z533" s="110"/>
      <c r="AA533" s="110"/>
    </row>
    <row r="534" spans="1:27" ht="15.75" customHeight="1">
      <c r="A534" s="110"/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  <c r="X534" s="110"/>
      <c r="Y534" s="110"/>
      <c r="Z534" s="110"/>
      <c r="AA534" s="110"/>
    </row>
    <row r="535" spans="1:27" ht="15.75" customHeight="1">
      <c r="A535" s="110"/>
      <c r="B535" s="110"/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  <c r="Z535" s="110"/>
      <c r="AA535" s="110"/>
    </row>
    <row r="536" spans="1:27" ht="15.75" customHeight="1">
      <c r="A536" s="110"/>
      <c r="B536" s="110"/>
      <c r="C536" s="110"/>
      <c r="D536" s="110"/>
      <c r="E536" s="110"/>
      <c r="F536" s="110"/>
      <c r="G536" s="110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  <c r="Z536" s="110"/>
      <c r="AA536" s="110"/>
    </row>
    <row r="537" spans="1:27" ht="15.75" customHeight="1">
      <c r="A537" s="110"/>
      <c r="B537" s="110"/>
      <c r="C537" s="110"/>
      <c r="D537" s="110"/>
      <c r="E537" s="110"/>
      <c r="F537" s="110"/>
      <c r="G537" s="110"/>
      <c r="H537" s="110"/>
      <c r="I537" s="110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  <c r="X537" s="110"/>
      <c r="Y537" s="110"/>
      <c r="Z537" s="110"/>
      <c r="AA537" s="110"/>
    </row>
    <row r="538" spans="1:27" ht="15.75" customHeight="1">
      <c r="A538" s="110"/>
      <c r="B538" s="110"/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  <c r="Z538" s="110"/>
      <c r="AA538" s="110"/>
    </row>
    <row r="539" spans="1:27" ht="15.75" customHeight="1">
      <c r="A539" s="110"/>
      <c r="B539" s="110"/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  <c r="AA539" s="110"/>
    </row>
    <row r="540" spans="1:27" ht="15.75" customHeight="1">
      <c r="A540" s="110"/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  <c r="X540" s="110"/>
      <c r="Y540" s="110"/>
      <c r="Z540" s="110"/>
      <c r="AA540" s="110"/>
    </row>
    <row r="541" spans="1:27" ht="15.75" customHeight="1">
      <c r="A541" s="110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  <c r="Z541" s="110"/>
      <c r="AA541" s="110"/>
    </row>
    <row r="542" spans="1:27" ht="15.75" customHeight="1">
      <c r="A542" s="110"/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  <c r="Z542" s="110"/>
      <c r="AA542" s="110"/>
    </row>
    <row r="543" spans="1:27" ht="15.75" customHeight="1">
      <c r="A543" s="110"/>
      <c r="B543" s="110"/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  <c r="X543" s="110"/>
      <c r="Y543" s="110"/>
      <c r="Z543" s="110"/>
      <c r="AA543" s="110"/>
    </row>
    <row r="544" spans="1:27" ht="15.75" customHeight="1">
      <c r="A544" s="110"/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  <c r="AA544" s="110"/>
    </row>
    <row r="545" spans="1:27" ht="15.75" customHeight="1">
      <c r="A545" s="110"/>
      <c r="B545" s="110"/>
      <c r="C545" s="110"/>
      <c r="D545" s="110"/>
      <c r="E545" s="110"/>
      <c r="F545" s="110"/>
      <c r="G545" s="110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  <c r="Z545" s="110"/>
      <c r="AA545" s="110"/>
    </row>
    <row r="546" spans="1:27" ht="15.75" customHeight="1">
      <c r="A546" s="110"/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  <c r="Z546" s="110"/>
      <c r="AA546" s="110"/>
    </row>
    <row r="547" spans="1:27" ht="15.75" customHeight="1">
      <c r="A547" s="110"/>
      <c r="B547" s="110"/>
      <c r="C547" s="110"/>
      <c r="D547" s="110"/>
      <c r="E547" s="110"/>
      <c r="F547" s="110"/>
      <c r="G547" s="110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  <c r="Z547" s="110"/>
      <c r="AA547" s="110"/>
    </row>
    <row r="548" spans="1:27" ht="15.75" customHeight="1">
      <c r="A548" s="110"/>
      <c r="B548" s="110"/>
      <c r="C548" s="110"/>
      <c r="D548" s="110"/>
      <c r="E548" s="110"/>
      <c r="F548" s="110"/>
      <c r="G548" s="110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  <c r="Z548" s="110"/>
      <c r="AA548" s="110"/>
    </row>
    <row r="549" spans="1:27" ht="15.75" customHeight="1">
      <c r="A549" s="110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  <c r="Z549" s="110"/>
      <c r="AA549" s="110"/>
    </row>
    <row r="550" spans="1:27" ht="15.75" customHeight="1">
      <c r="A550" s="110"/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  <c r="Z550" s="110"/>
      <c r="AA550" s="110"/>
    </row>
    <row r="551" spans="1:27" ht="15.75" customHeight="1">
      <c r="A551" s="11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  <c r="Z551" s="110"/>
      <c r="AA551" s="110"/>
    </row>
    <row r="552" spans="1:27" ht="15.75" customHeight="1">
      <c r="A552" s="110"/>
      <c r="B552" s="110"/>
      <c r="C552" s="110"/>
      <c r="D552" s="110"/>
      <c r="E552" s="110"/>
      <c r="F552" s="110"/>
      <c r="G552" s="110"/>
      <c r="H552" s="110"/>
      <c r="I552" s="110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  <c r="X552" s="110"/>
      <c r="Y552" s="110"/>
      <c r="Z552" s="110"/>
      <c r="AA552" s="110"/>
    </row>
    <row r="553" spans="1:27" ht="15.75" customHeight="1">
      <c r="A553" s="110"/>
      <c r="B553" s="110"/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  <c r="X553" s="110"/>
      <c r="Y553" s="110"/>
      <c r="Z553" s="110"/>
      <c r="AA553" s="110"/>
    </row>
    <row r="554" spans="1:27" ht="15.75" customHeight="1">
      <c r="A554" s="110"/>
      <c r="B554" s="110"/>
      <c r="C554" s="110"/>
      <c r="D554" s="110"/>
      <c r="E554" s="110"/>
      <c r="F554" s="110"/>
      <c r="G554" s="110"/>
      <c r="H554" s="110"/>
      <c r="I554" s="110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  <c r="X554" s="110"/>
      <c r="Y554" s="110"/>
      <c r="Z554" s="110"/>
      <c r="AA554" s="110"/>
    </row>
    <row r="555" spans="1:27" ht="15.75" customHeight="1">
      <c r="A555" s="110"/>
      <c r="B555" s="110"/>
      <c r="C555" s="110"/>
      <c r="D555" s="110"/>
      <c r="E555" s="110"/>
      <c r="F555" s="110"/>
      <c r="G555" s="110"/>
      <c r="H555" s="110"/>
      <c r="I555" s="110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  <c r="X555" s="110"/>
      <c r="Y555" s="110"/>
      <c r="Z555" s="110"/>
      <c r="AA555" s="110"/>
    </row>
    <row r="556" spans="1:27" ht="15.75" customHeight="1">
      <c r="A556" s="110"/>
      <c r="B556" s="110"/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  <c r="Z556" s="110"/>
      <c r="AA556" s="110"/>
    </row>
    <row r="557" spans="1:27" ht="15.75" customHeight="1">
      <c r="A557" s="110"/>
      <c r="B557" s="110"/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  <c r="X557" s="110"/>
      <c r="Y557" s="110"/>
      <c r="Z557" s="110"/>
      <c r="AA557" s="110"/>
    </row>
    <row r="558" spans="1:27" ht="15.75" customHeight="1">
      <c r="A558" s="110"/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  <c r="X558" s="110"/>
      <c r="Y558" s="110"/>
      <c r="Z558" s="110"/>
      <c r="AA558" s="110"/>
    </row>
    <row r="559" spans="1:27" ht="15.75" customHeight="1">
      <c r="A559" s="110"/>
      <c r="B559" s="110"/>
      <c r="C559" s="110"/>
      <c r="D559" s="110"/>
      <c r="E559" s="110"/>
      <c r="F559" s="110"/>
      <c r="G559" s="110"/>
      <c r="H559" s="110"/>
      <c r="I559" s="110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  <c r="X559" s="110"/>
      <c r="Y559" s="110"/>
      <c r="Z559" s="110"/>
      <c r="AA559" s="110"/>
    </row>
    <row r="560" spans="1:27" ht="15.75" customHeight="1">
      <c r="A560" s="110"/>
      <c r="B560" s="110"/>
      <c r="C560" s="110"/>
      <c r="D560" s="110"/>
      <c r="E560" s="110"/>
      <c r="F560" s="110"/>
      <c r="G560" s="110"/>
      <c r="H560" s="110"/>
      <c r="I560" s="110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  <c r="X560" s="110"/>
      <c r="Y560" s="110"/>
      <c r="Z560" s="110"/>
      <c r="AA560" s="110"/>
    </row>
    <row r="561" spans="1:27" ht="15.75" customHeight="1">
      <c r="A561" s="110"/>
      <c r="B561" s="110"/>
      <c r="C561" s="110"/>
      <c r="D561" s="110"/>
      <c r="E561" s="110"/>
      <c r="F561" s="110"/>
      <c r="G561" s="110"/>
      <c r="H561" s="110"/>
      <c r="I561" s="110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  <c r="X561" s="110"/>
      <c r="Y561" s="110"/>
      <c r="Z561" s="110"/>
      <c r="AA561" s="110"/>
    </row>
    <row r="562" spans="1:27" ht="15.75" customHeight="1">
      <c r="A562" s="110"/>
      <c r="B562" s="110"/>
      <c r="C562" s="110"/>
      <c r="D562" s="110"/>
      <c r="E562" s="110"/>
      <c r="F562" s="110"/>
      <c r="G562" s="110"/>
      <c r="H562" s="110"/>
      <c r="I562" s="110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  <c r="AA562" s="110"/>
    </row>
    <row r="563" spans="1:27" ht="15.75" customHeight="1">
      <c r="A563" s="110"/>
      <c r="B563" s="110"/>
      <c r="C563" s="110"/>
      <c r="D563" s="110"/>
      <c r="E563" s="110"/>
      <c r="F563" s="110"/>
      <c r="G563" s="110"/>
      <c r="H563" s="110"/>
      <c r="I563" s="110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  <c r="X563" s="110"/>
      <c r="Y563" s="110"/>
      <c r="Z563" s="110"/>
      <c r="AA563" s="110"/>
    </row>
    <row r="564" spans="1:27" ht="15.75" customHeight="1">
      <c r="A564" s="110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  <c r="X564" s="110"/>
      <c r="Y564" s="110"/>
      <c r="Z564" s="110"/>
      <c r="AA564" s="110"/>
    </row>
    <row r="565" spans="1:27" ht="15.75" customHeight="1">
      <c r="A565" s="110"/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  <c r="X565" s="110"/>
      <c r="Y565" s="110"/>
      <c r="Z565" s="110"/>
      <c r="AA565" s="110"/>
    </row>
    <row r="566" spans="1:27" ht="15.75" customHeight="1">
      <c r="A566" s="110"/>
      <c r="B566" s="110"/>
      <c r="C566" s="110"/>
      <c r="D566" s="110"/>
      <c r="E566" s="110"/>
      <c r="F566" s="110"/>
      <c r="G566" s="110"/>
      <c r="H566" s="110"/>
      <c r="I566" s="110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  <c r="X566" s="110"/>
      <c r="Y566" s="110"/>
      <c r="Z566" s="110"/>
      <c r="AA566" s="110"/>
    </row>
    <row r="567" spans="1:27" ht="15.75" customHeight="1">
      <c r="A567" s="110"/>
      <c r="B567" s="110"/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  <c r="X567" s="110"/>
      <c r="Y567" s="110"/>
      <c r="Z567" s="110"/>
      <c r="AA567" s="110"/>
    </row>
    <row r="568" spans="1:27" ht="15.75" customHeight="1">
      <c r="A568" s="110"/>
      <c r="B568" s="110"/>
      <c r="C568" s="110"/>
      <c r="D568" s="110"/>
      <c r="E568" s="110"/>
      <c r="F568" s="110"/>
      <c r="G568" s="110"/>
      <c r="H568" s="110"/>
      <c r="I568" s="110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  <c r="X568" s="110"/>
      <c r="Y568" s="110"/>
      <c r="Z568" s="110"/>
      <c r="AA568" s="110"/>
    </row>
    <row r="569" spans="1:27" ht="15.75" customHeight="1">
      <c r="A569" s="110"/>
      <c r="B569" s="110"/>
      <c r="C569" s="110"/>
      <c r="D569" s="110"/>
      <c r="E569" s="110"/>
      <c r="F569" s="110"/>
      <c r="G569" s="110"/>
      <c r="H569" s="110"/>
      <c r="I569" s="110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  <c r="X569" s="110"/>
      <c r="Y569" s="110"/>
      <c r="Z569" s="110"/>
      <c r="AA569" s="110"/>
    </row>
    <row r="570" spans="1:27" ht="15.75" customHeight="1">
      <c r="A570" s="110"/>
      <c r="B570" s="110"/>
      <c r="C570" s="110"/>
      <c r="D570" s="110"/>
      <c r="E570" s="110"/>
      <c r="F570" s="110"/>
      <c r="G570" s="110"/>
      <c r="H570" s="110"/>
      <c r="I570" s="110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  <c r="X570" s="110"/>
      <c r="Y570" s="110"/>
      <c r="Z570" s="110"/>
      <c r="AA570" s="110"/>
    </row>
    <row r="571" spans="1:27" ht="15.75" customHeight="1">
      <c r="A571" s="110"/>
      <c r="B571" s="110"/>
      <c r="C571" s="110"/>
      <c r="D571" s="110"/>
      <c r="E571" s="110"/>
      <c r="F571" s="110"/>
      <c r="G571" s="110"/>
      <c r="H571" s="110"/>
      <c r="I571" s="110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  <c r="X571" s="110"/>
      <c r="Y571" s="110"/>
      <c r="Z571" s="110"/>
      <c r="AA571" s="110"/>
    </row>
    <row r="572" spans="1:27" ht="15.75" customHeight="1">
      <c r="A572" s="110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  <c r="X572" s="110"/>
      <c r="Y572" s="110"/>
      <c r="Z572" s="110"/>
      <c r="AA572" s="110"/>
    </row>
    <row r="573" spans="1:27" ht="15.75" customHeight="1">
      <c r="A573" s="110"/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  <c r="X573" s="110"/>
      <c r="Y573" s="110"/>
      <c r="Z573" s="110"/>
      <c r="AA573" s="110"/>
    </row>
    <row r="574" spans="1:27" ht="15.75" customHeight="1">
      <c r="A574" s="110"/>
      <c r="B574" s="110"/>
      <c r="C574" s="110"/>
      <c r="D574" s="110"/>
      <c r="E574" s="110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  <c r="X574" s="110"/>
      <c r="Y574" s="110"/>
      <c r="Z574" s="110"/>
      <c r="AA574" s="110"/>
    </row>
    <row r="575" spans="1:27" ht="15.75" customHeight="1">
      <c r="A575" s="11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  <c r="Z575" s="110"/>
      <c r="AA575" s="110"/>
    </row>
    <row r="576" spans="1:27" ht="15.75" customHeight="1">
      <c r="A576" s="110"/>
      <c r="B576" s="110"/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  <c r="X576" s="110"/>
      <c r="Y576" s="110"/>
      <c r="Z576" s="110"/>
      <c r="AA576" s="110"/>
    </row>
    <row r="577" spans="1:27" ht="15.75" customHeight="1">
      <c r="A577" s="110"/>
      <c r="B577" s="110"/>
      <c r="C577" s="110"/>
      <c r="D577" s="110"/>
      <c r="E577" s="110"/>
      <c r="F577" s="110"/>
      <c r="G577" s="110"/>
      <c r="H577" s="110"/>
      <c r="I577" s="110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  <c r="X577" s="110"/>
      <c r="Y577" s="110"/>
      <c r="Z577" s="110"/>
      <c r="AA577" s="110"/>
    </row>
    <row r="578" spans="1:27" ht="15.75" customHeight="1">
      <c r="A578" s="110"/>
      <c r="B578" s="110"/>
      <c r="C578" s="110"/>
      <c r="D578" s="110"/>
      <c r="E578" s="110"/>
      <c r="F578" s="110"/>
      <c r="G578" s="110"/>
      <c r="H578" s="110"/>
      <c r="I578" s="110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  <c r="X578" s="110"/>
      <c r="Y578" s="110"/>
      <c r="Z578" s="110"/>
      <c r="AA578" s="110"/>
    </row>
    <row r="579" spans="1:27" ht="15.75" customHeight="1">
      <c r="A579" s="110"/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  <c r="X579" s="110"/>
      <c r="Y579" s="110"/>
      <c r="Z579" s="110"/>
      <c r="AA579" s="110"/>
    </row>
    <row r="580" spans="1:27" ht="15.75" customHeight="1">
      <c r="A580" s="110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  <c r="AA580" s="110"/>
    </row>
    <row r="581" spans="1:27" ht="15.75" customHeight="1">
      <c r="A581" s="110"/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  <c r="X581" s="110"/>
      <c r="Y581" s="110"/>
      <c r="Z581" s="110"/>
      <c r="AA581" s="110"/>
    </row>
    <row r="582" spans="1:27" ht="15.75" customHeight="1">
      <c r="A582" s="110"/>
      <c r="B582" s="110"/>
      <c r="C582" s="110"/>
      <c r="D582" s="110"/>
      <c r="E582" s="110"/>
      <c r="F582" s="110"/>
      <c r="G582" s="110"/>
      <c r="H582" s="110"/>
      <c r="I582" s="110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  <c r="X582" s="110"/>
      <c r="Y582" s="110"/>
      <c r="Z582" s="110"/>
      <c r="AA582" s="110"/>
    </row>
    <row r="583" spans="1:27" ht="15.75" customHeight="1">
      <c r="A583" s="110"/>
      <c r="B583" s="110"/>
      <c r="C583" s="110"/>
      <c r="D583" s="110"/>
      <c r="E583" s="110"/>
      <c r="F583" s="110"/>
      <c r="G583" s="110"/>
      <c r="H583" s="110"/>
      <c r="I583" s="110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  <c r="X583" s="110"/>
      <c r="Y583" s="110"/>
      <c r="Z583" s="110"/>
      <c r="AA583" s="110"/>
    </row>
    <row r="584" spans="1:27" ht="15.75" customHeight="1">
      <c r="A584" s="110"/>
      <c r="B584" s="110"/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  <c r="X584" s="110"/>
      <c r="Y584" s="110"/>
      <c r="Z584" s="110"/>
      <c r="AA584" s="110"/>
    </row>
    <row r="585" spans="1:27" ht="15.75" customHeight="1">
      <c r="A585" s="110"/>
      <c r="B585" s="110"/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  <c r="Z585" s="110"/>
      <c r="AA585" s="110"/>
    </row>
    <row r="586" spans="1:27" ht="15.75" customHeight="1">
      <c r="A586" s="110"/>
      <c r="B586" s="110"/>
      <c r="C586" s="110"/>
      <c r="D586" s="110"/>
      <c r="E586" s="110"/>
      <c r="F586" s="110"/>
      <c r="G586" s="110"/>
      <c r="H586" s="110"/>
      <c r="I586" s="110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  <c r="X586" s="110"/>
      <c r="Y586" s="110"/>
      <c r="Z586" s="110"/>
      <c r="AA586" s="110"/>
    </row>
    <row r="587" spans="1:27" ht="15.75" customHeight="1">
      <c r="A587" s="110"/>
      <c r="B587" s="110"/>
      <c r="C587" s="110"/>
      <c r="D587" s="110"/>
      <c r="E587" s="110"/>
      <c r="F587" s="110"/>
      <c r="G587" s="110"/>
      <c r="H587" s="110"/>
      <c r="I587" s="110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  <c r="X587" s="110"/>
      <c r="Y587" s="110"/>
      <c r="Z587" s="110"/>
      <c r="AA587" s="110"/>
    </row>
    <row r="588" spans="1:27" ht="15.75" customHeight="1">
      <c r="A588" s="110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  <c r="X588" s="110"/>
      <c r="Y588" s="110"/>
      <c r="Z588" s="110"/>
      <c r="AA588" s="110"/>
    </row>
    <row r="589" spans="1:27" ht="15.75" customHeight="1">
      <c r="A589" s="110"/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  <c r="AA589" s="110"/>
    </row>
    <row r="590" spans="1:27" ht="15.75" customHeight="1">
      <c r="A590" s="110"/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  <c r="X590" s="110"/>
      <c r="Y590" s="110"/>
      <c r="Z590" s="110"/>
      <c r="AA590" s="110"/>
    </row>
    <row r="591" spans="1:27" ht="15.75" customHeight="1">
      <c r="A591" s="110"/>
      <c r="B591" s="110"/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  <c r="Z591" s="110"/>
      <c r="AA591" s="110"/>
    </row>
    <row r="592" spans="1:27" ht="15.75" customHeight="1">
      <c r="A592" s="110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  <c r="X592" s="110"/>
      <c r="Y592" s="110"/>
      <c r="Z592" s="110"/>
      <c r="AA592" s="110"/>
    </row>
    <row r="593" spans="1:27" ht="15.75" customHeight="1">
      <c r="A593" s="110"/>
      <c r="B593" s="110"/>
      <c r="C593" s="110"/>
      <c r="D593" s="110"/>
      <c r="E593" s="110"/>
      <c r="F593" s="110"/>
      <c r="G593" s="110"/>
      <c r="H593" s="110"/>
      <c r="I593" s="110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  <c r="X593" s="110"/>
      <c r="Y593" s="110"/>
      <c r="Z593" s="110"/>
      <c r="AA593" s="110"/>
    </row>
    <row r="594" spans="1:27" ht="15.75" customHeight="1">
      <c r="A594" s="110"/>
      <c r="B594" s="110"/>
      <c r="C594" s="110"/>
      <c r="D594" s="110"/>
      <c r="E594" s="110"/>
      <c r="F594" s="110"/>
      <c r="G594" s="110"/>
      <c r="H594" s="110"/>
      <c r="I594" s="110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  <c r="X594" s="110"/>
      <c r="Y594" s="110"/>
      <c r="Z594" s="110"/>
      <c r="AA594" s="110"/>
    </row>
    <row r="595" spans="1:27" ht="15.75" customHeight="1">
      <c r="A595" s="110"/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  <c r="X595" s="110"/>
      <c r="Y595" s="110"/>
      <c r="Z595" s="110"/>
      <c r="AA595" s="110"/>
    </row>
    <row r="596" spans="1:27" ht="15.75" customHeight="1">
      <c r="A596" s="110"/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  <c r="Z596" s="110"/>
      <c r="AA596" s="110"/>
    </row>
    <row r="597" spans="1:27" ht="15.75" customHeight="1">
      <c r="A597" s="110"/>
      <c r="B597" s="110"/>
      <c r="C597" s="110"/>
      <c r="D597" s="110"/>
      <c r="E597" s="110"/>
      <c r="F597" s="110"/>
      <c r="G597" s="110"/>
      <c r="H597" s="110"/>
      <c r="I597" s="110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  <c r="X597" s="110"/>
      <c r="Y597" s="110"/>
      <c r="Z597" s="110"/>
      <c r="AA597" s="110"/>
    </row>
    <row r="598" spans="1:27" ht="15.75" customHeight="1">
      <c r="A598" s="110"/>
      <c r="B598" s="110"/>
      <c r="C598" s="110"/>
      <c r="D598" s="110"/>
      <c r="E598" s="110"/>
      <c r="F598" s="110"/>
      <c r="G598" s="110"/>
      <c r="H598" s="110"/>
      <c r="I598" s="110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  <c r="X598" s="110"/>
      <c r="Y598" s="110"/>
      <c r="Z598" s="110"/>
      <c r="AA598" s="110"/>
    </row>
    <row r="599" spans="1:27" ht="15.75" customHeight="1">
      <c r="A599" s="110"/>
      <c r="B599" s="110"/>
      <c r="C599" s="110"/>
      <c r="D599" s="110"/>
      <c r="E599" s="110"/>
      <c r="F599" s="110"/>
      <c r="G599" s="110"/>
      <c r="H599" s="110"/>
      <c r="I599" s="110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  <c r="X599" s="110"/>
      <c r="Y599" s="110"/>
      <c r="Z599" s="110"/>
      <c r="AA599" s="110"/>
    </row>
    <row r="600" spans="1:27" ht="15.75" customHeight="1">
      <c r="A600" s="110"/>
      <c r="B600" s="110"/>
      <c r="C600" s="110"/>
      <c r="D600" s="110"/>
      <c r="E600" s="110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  <c r="X600" s="110"/>
      <c r="Y600" s="110"/>
      <c r="Z600" s="110"/>
      <c r="AA600" s="110"/>
    </row>
    <row r="601" spans="1:27" ht="15.75" customHeight="1">
      <c r="A601" s="110"/>
      <c r="B601" s="110"/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  <c r="Z601" s="110"/>
      <c r="AA601" s="110"/>
    </row>
    <row r="602" spans="1:27" ht="15.75" customHeight="1">
      <c r="A602" s="110"/>
      <c r="B602" s="110"/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  <c r="X602" s="110"/>
      <c r="Y602" s="110"/>
      <c r="Z602" s="110"/>
      <c r="AA602" s="110"/>
    </row>
    <row r="603" spans="1:27" ht="15.75" customHeight="1">
      <c r="A603" s="110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  <c r="X603" s="110"/>
      <c r="Y603" s="110"/>
      <c r="Z603" s="110"/>
      <c r="AA603" s="110"/>
    </row>
    <row r="604" spans="1:27" ht="15.75" customHeight="1">
      <c r="A604" s="110"/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  <c r="X604" s="110"/>
      <c r="Y604" s="110"/>
      <c r="Z604" s="110"/>
      <c r="AA604" s="110"/>
    </row>
    <row r="605" spans="1:27" ht="15.75" customHeight="1">
      <c r="A605" s="110"/>
      <c r="B605" s="110"/>
      <c r="C605" s="110"/>
      <c r="D605" s="110"/>
      <c r="E605" s="110"/>
      <c r="F605" s="110"/>
      <c r="G605" s="110"/>
      <c r="H605" s="110"/>
      <c r="I605" s="110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  <c r="X605" s="110"/>
      <c r="Y605" s="110"/>
      <c r="Z605" s="110"/>
      <c r="AA605" s="110"/>
    </row>
    <row r="606" spans="1:27" ht="15.75" customHeight="1">
      <c r="A606" s="110"/>
      <c r="B606" s="110"/>
      <c r="C606" s="110"/>
      <c r="D606" s="110"/>
      <c r="E606" s="110"/>
      <c r="F606" s="110"/>
      <c r="G606" s="110"/>
      <c r="H606" s="110"/>
      <c r="I606" s="110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  <c r="X606" s="110"/>
      <c r="Y606" s="110"/>
      <c r="Z606" s="110"/>
      <c r="AA606" s="110"/>
    </row>
    <row r="607" spans="1:27" ht="15.75" customHeight="1">
      <c r="A607" s="110"/>
      <c r="B607" s="110"/>
      <c r="C607" s="110"/>
      <c r="D607" s="110"/>
      <c r="E607" s="110"/>
      <c r="F607" s="110"/>
      <c r="G607" s="110"/>
      <c r="H607" s="110"/>
      <c r="I607" s="110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  <c r="X607" s="110"/>
      <c r="Y607" s="110"/>
      <c r="Z607" s="110"/>
      <c r="AA607" s="110"/>
    </row>
    <row r="608" spans="1:27" ht="15.75" customHeight="1">
      <c r="A608" s="110"/>
      <c r="B608" s="110"/>
      <c r="C608" s="110"/>
      <c r="D608" s="110"/>
      <c r="E608" s="110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  <c r="X608" s="110"/>
      <c r="Y608" s="110"/>
      <c r="Z608" s="110"/>
      <c r="AA608" s="110"/>
    </row>
    <row r="609" spans="1:27" ht="15.75" customHeight="1">
      <c r="A609" s="110"/>
      <c r="B609" s="110"/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  <c r="Z609" s="110"/>
      <c r="AA609" s="110"/>
    </row>
    <row r="610" spans="1:27" ht="15.75" customHeight="1">
      <c r="A610" s="110"/>
      <c r="B610" s="110"/>
      <c r="C610" s="110"/>
      <c r="D610" s="110"/>
      <c r="E610" s="110"/>
      <c r="F610" s="110"/>
      <c r="G610" s="110"/>
      <c r="H610" s="110"/>
      <c r="I610" s="110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  <c r="X610" s="110"/>
      <c r="Y610" s="110"/>
      <c r="Z610" s="110"/>
      <c r="AA610" s="110"/>
    </row>
    <row r="611" spans="1:27" ht="15.75" customHeight="1">
      <c r="A611" s="110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  <c r="X611" s="110"/>
      <c r="Y611" s="110"/>
      <c r="Z611" s="110"/>
      <c r="AA611" s="110"/>
    </row>
    <row r="612" spans="1:27" ht="15.75" customHeight="1">
      <c r="A612" s="110"/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  <c r="X612" s="110"/>
      <c r="Y612" s="110"/>
      <c r="Z612" s="110"/>
      <c r="AA612" s="110"/>
    </row>
    <row r="613" spans="1:27" ht="15.75" customHeight="1">
      <c r="A613" s="110"/>
      <c r="B613" s="110"/>
      <c r="C613" s="110"/>
      <c r="D613" s="110"/>
      <c r="E613" s="110"/>
      <c r="F613" s="110"/>
      <c r="G613" s="110"/>
      <c r="H613" s="110"/>
      <c r="I613" s="110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  <c r="X613" s="110"/>
      <c r="Y613" s="110"/>
      <c r="Z613" s="110"/>
      <c r="AA613" s="110"/>
    </row>
    <row r="614" spans="1:27" ht="15.75" customHeight="1">
      <c r="A614" s="110"/>
      <c r="B614" s="110"/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  <c r="X614" s="110"/>
      <c r="Y614" s="110"/>
      <c r="Z614" s="110"/>
      <c r="AA614" s="110"/>
    </row>
    <row r="615" spans="1:27" ht="15.75" customHeight="1">
      <c r="A615" s="110"/>
      <c r="B615" s="110"/>
      <c r="C615" s="110"/>
      <c r="D615" s="110"/>
      <c r="E615" s="110"/>
      <c r="F615" s="110"/>
      <c r="G615" s="110"/>
      <c r="H615" s="110"/>
      <c r="I615" s="110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  <c r="X615" s="110"/>
      <c r="Y615" s="110"/>
      <c r="Z615" s="110"/>
      <c r="AA615" s="110"/>
    </row>
    <row r="616" spans="1:27" ht="15.75" customHeight="1">
      <c r="A616" s="110"/>
      <c r="B616" s="110"/>
      <c r="C616" s="110"/>
      <c r="D616" s="110"/>
      <c r="E616" s="110"/>
      <c r="F616" s="110"/>
      <c r="G616" s="110"/>
      <c r="H616" s="110"/>
      <c r="I616" s="110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  <c r="X616" s="110"/>
      <c r="Y616" s="110"/>
      <c r="Z616" s="110"/>
      <c r="AA616" s="110"/>
    </row>
    <row r="617" spans="1:27" ht="15.75" customHeight="1">
      <c r="A617" s="110"/>
      <c r="B617" s="110"/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  <c r="X617" s="110"/>
      <c r="Y617" s="110"/>
      <c r="Z617" s="110"/>
      <c r="AA617" s="110"/>
    </row>
    <row r="618" spans="1:27" ht="15.75" customHeight="1">
      <c r="A618" s="110"/>
      <c r="B618" s="110"/>
      <c r="C618" s="110"/>
      <c r="D618" s="110"/>
      <c r="E618" s="110"/>
      <c r="F618" s="110"/>
      <c r="G618" s="110"/>
      <c r="H618" s="110"/>
      <c r="I618" s="110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  <c r="X618" s="110"/>
      <c r="Y618" s="110"/>
      <c r="Z618" s="110"/>
      <c r="AA618" s="110"/>
    </row>
    <row r="619" spans="1:27" ht="15.75" customHeight="1">
      <c r="A619" s="110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  <c r="Z619" s="110"/>
      <c r="AA619" s="110"/>
    </row>
    <row r="620" spans="1:27" ht="15.75" customHeight="1">
      <c r="A620" s="110"/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  <c r="X620" s="110"/>
      <c r="Y620" s="110"/>
      <c r="Z620" s="110"/>
      <c r="AA620" s="110"/>
    </row>
    <row r="621" spans="1:27" ht="15.75" customHeight="1">
      <c r="A621" s="110"/>
      <c r="B621" s="110"/>
      <c r="C621" s="110"/>
      <c r="D621" s="110"/>
      <c r="E621" s="110"/>
      <c r="F621" s="110"/>
      <c r="G621" s="110"/>
      <c r="H621" s="110"/>
      <c r="I621" s="110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  <c r="X621" s="110"/>
      <c r="Y621" s="110"/>
      <c r="Z621" s="110"/>
      <c r="AA621" s="110"/>
    </row>
    <row r="622" spans="1:27" ht="15.75" customHeight="1">
      <c r="A622" s="110"/>
      <c r="B622" s="110"/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  <c r="X622" s="110"/>
      <c r="Y622" s="110"/>
      <c r="Z622" s="110"/>
      <c r="AA622" s="110"/>
    </row>
    <row r="623" spans="1:27" ht="15.75" customHeight="1">
      <c r="A623" s="110"/>
      <c r="B623" s="110"/>
      <c r="C623" s="110"/>
      <c r="D623" s="110"/>
      <c r="E623" s="110"/>
      <c r="F623" s="110"/>
      <c r="G623" s="110"/>
      <c r="H623" s="110"/>
      <c r="I623" s="110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  <c r="X623" s="110"/>
      <c r="Y623" s="110"/>
      <c r="Z623" s="110"/>
      <c r="AA623" s="110"/>
    </row>
    <row r="624" spans="1:27" ht="15.75" customHeight="1">
      <c r="A624" s="110"/>
      <c r="B624" s="110"/>
      <c r="C624" s="110"/>
      <c r="D624" s="110"/>
      <c r="E624" s="110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  <c r="X624" s="110"/>
      <c r="Y624" s="110"/>
      <c r="Z624" s="110"/>
      <c r="AA624" s="110"/>
    </row>
    <row r="625" spans="1:27" ht="15.75" customHeight="1">
      <c r="A625" s="110"/>
      <c r="B625" s="110"/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  <c r="X625" s="110"/>
      <c r="Y625" s="110"/>
      <c r="Z625" s="110"/>
      <c r="AA625" s="110"/>
    </row>
    <row r="626" spans="1:27" ht="15.75" customHeight="1">
      <c r="A626" s="110"/>
      <c r="B626" s="110"/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  <c r="Z626" s="110"/>
      <c r="AA626" s="110"/>
    </row>
    <row r="627" spans="1:27" ht="15.75" customHeight="1">
      <c r="A627" s="110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  <c r="X627" s="110"/>
      <c r="Y627" s="110"/>
      <c r="Z627" s="110"/>
      <c r="AA627" s="110"/>
    </row>
    <row r="628" spans="1:27" ht="15.75" customHeight="1">
      <c r="A628" s="110"/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  <c r="X628" s="110"/>
      <c r="Y628" s="110"/>
      <c r="Z628" s="110"/>
      <c r="AA628" s="110"/>
    </row>
    <row r="629" spans="1:27" ht="15.75" customHeight="1">
      <c r="A629" s="110"/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  <c r="X629" s="110"/>
      <c r="Y629" s="110"/>
      <c r="Z629" s="110"/>
      <c r="AA629" s="110"/>
    </row>
    <row r="630" spans="1:27" ht="15.75" customHeight="1">
      <c r="A630" s="110"/>
      <c r="B630" s="110"/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  <c r="Z630" s="110"/>
      <c r="AA630" s="110"/>
    </row>
    <row r="631" spans="1:27" ht="15.75" customHeight="1">
      <c r="A631" s="110"/>
      <c r="B631" s="110"/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  <c r="X631" s="110"/>
      <c r="Y631" s="110"/>
      <c r="Z631" s="110"/>
      <c r="AA631" s="110"/>
    </row>
    <row r="632" spans="1:27" ht="15.75" customHeight="1">
      <c r="A632" s="110"/>
      <c r="B632" s="110"/>
      <c r="C632" s="110"/>
      <c r="D632" s="110"/>
      <c r="E632" s="110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  <c r="X632" s="110"/>
      <c r="Y632" s="110"/>
      <c r="Z632" s="110"/>
      <c r="AA632" s="110"/>
    </row>
    <row r="633" spans="1:27" ht="15.75" customHeight="1">
      <c r="A633" s="110"/>
      <c r="B633" s="110"/>
      <c r="C633" s="110"/>
      <c r="D633" s="110"/>
      <c r="E633" s="110"/>
      <c r="F633" s="110"/>
      <c r="G633" s="110"/>
      <c r="H633" s="110"/>
      <c r="I633" s="110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  <c r="X633" s="110"/>
      <c r="Y633" s="110"/>
      <c r="Z633" s="110"/>
      <c r="AA633" s="110"/>
    </row>
    <row r="634" spans="1:27" ht="15.75" customHeight="1">
      <c r="A634" s="110"/>
      <c r="B634" s="110"/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  <c r="X634" s="110"/>
      <c r="Y634" s="110"/>
      <c r="Z634" s="110"/>
      <c r="AA634" s="110"/>
    </row>
    <row r="635" spans="1:27" ht="15.75" customHeight="1">
      <c r="A635" s="110"/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  <c r="X635" s="110"/>
      <c r="Y635" s="110"/>
      <c r="Z635" s="110"/>
      <c r="AA635" s="110"/>
    </row>
    <row r="636" spans="1:27" ht="15.75" customHeight="1">
      <c r="A636" s="110"/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  <c r="Z636" s="110"/>
      <c r="AA636" s="110"/>
    </row>
    <row r="637" spans="1:27" ht="15.75" customHeight="1">
      <c r="A637" s="110"/>
      <c r="B637" s="110"/>
      <c r="C637" s="110"/>
      <c r="D637" s="110"/>
      <c r="E637" s="110"/>
      <c r="F637" s="110"/>
      <c r="G637" s="110"/>
      <c r="H637" s="110"/>
      <c r="I637" s="110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  <c r="X637" s="110"/>
      <c r="Y637" s="110"/>
      <c r="Z637" s="110"/>
      <c r="AA637" s="110"/>
    </row>
    <row r="638" spans="1:27" ht="15.75" customHeight="1">
      <c r="A638" s="110"/>
      <c r="B638" s="110"/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  <c r="X638" s="110"/>
      <c r="Y638" s="110"/>
      <c r="Z638" s="110"/>
      <c r="AA638" s="110"/>
    </row>
    <row r="639" spans="1:27" ht="15.75" customHeight="1">
      <c r="A639" s="110"/>
      <c r="B639" s="110"/>
      <c r="C639" s="110"/>
      <c r="D639" s="110"/>
      <c r="E639" s="110"/>
      <c r="F639" s="110"/>
      <c r="G639" s="110"/>
      <c r="H639" s="110"/>
      <c r="I639" s="110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  <c r="X639" s="110"/>
      <c r="Y639" s="110"/>
      <c r="Z639" s="110"/>
      <c r="AA639" s="110"/>
    </row>
    <row r="640" spans="1:27" ht="15.75" customHeight="1">
      <c r="A640" s="110"/>
      <c r="B640" s="110"/>
      <c r="C640" s="110"/>
      <c r="D640" s="110"/>
      <c r="E640" s="110"/>
      <c r="F640" s="110"/>
      <c r="G640" s="110"/>
      <c r="H640" s="110"/>
      <c r="I640" s="110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  <c r="X640" s="110"/>
      <c r="Y640" s="110"/>
      <c r="Z640" s="110"/>
      <c r="AA640" s="110"/>
    </row>
    <row r="641" spans="1:27" ht="15.75" customHeight="1">
      <c r="A641" s="110"/>
      <c r="B641" s="110"/>
      <c r="C641" s="110"/>
      <c r="D641" s="110"/>
      <c r="E641" s="110"/>
      <c r="F641" s="110"/>
      <c r="G641" s="110"/>
      <c r="H641" s="110"/>
      <c r="I641" s="110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  <c r="X641" s="110"/>
      <c r="Y641" s="110"/>
      <c r="Z641" s="110"/>
      <c r="AA641" s="110"/>
    </row>
    <row r="642" spans="1:27" ht="15.75" customHeight="1">
      <c r="A642" s="110"/>
      <c r="B642" s="110"/>
      <c r="C642" s="110"/>
      <c r="D642" s="110"/>
      <c r="E642" s="110"/>
      <c r="F642" s="110"/>
      <c r="G642" s="110"/>
      <c r="H642" s="110"/>
      <c r="I642" s="110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  <c r="X642" s="110"/>
      <c r="Y642" s="110"/>
      <c r="Z642" s="110"/>
      <c r="AA642" s="110"/>
    </row>
    <row r="643" spans="1:27" ht="15.75" customHeight="1">
      <c r="A643" s="110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  <c r="Z643" s="110"/>
      <c r="AA643" s="110"/>
    </row>
    <row r="644" spans="1:27" ht="15.75" customHeight="1">
      <c r="A644" s="110"/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  <c r="X644" s="110"/>
      <c r="Y644" s="110"/>
      <c r="Z644" s="110"/>
      <c r="AA644" s="110"/>
    </row>
    <row r="645" spans="1:27" ht="15.75" customHeight="1">
      <c r="A645" s="110"/>
      <c r="B645" s="110"/>
      <c r="C645" s="110"/>
      <c r="D645" s="110"/>
      <c r="E645" s="110"/>
      <c r="F645" s="110"/>
      <c r="G645" s="110"/>
      <c r="H645" s="110"/>
      <c r="I645" s="110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  <c r="X645" s="110"/>
      <c r="Y645" s="110"/>
      <c r="Z645" s="110"/>
      <c r="AA645" s="110"/>
    </row>
    <row r="646" spans="1:27" ht="15.75" customHeight="1">
      <c r="A646" s="110"/>
      <c r="B646" s="110"/>
      <c r="C646" s="110"/>
      <c r="D646" s="110"/>
      <c r="E646" s="110"/>
      <c r="F646" s="110"/>
      <c r="G646" s="110"/>
      <c r="H646" s="110"/>
      <c r="I646" s="110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  <c r="X646" s="110"/>
      <c r="Y646" s="110"/>
      <c r="Z646" s="110"/>
      <c r="AA646" s="110"/>
    </row>
    <row r="647" spans="1:27" ht="15.75" customHeight="1">
      <c r="A647" s="110"/>
      <c r="B647" s="110"/>
      <c r="C647" s="110"/>
      <c r="D647" s="110"/>
      <c r="E647" s="110"/>
      <c r="F647" s="110"/>
      <c r="G647" s="110"/>
      <c r="H647" s="110"/>
      <c r="I647" s="110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  <c r="X647" s="110"/>
      <c r="Y647" s="110"/>
      <c r="Z647" s="110"/>
      <c r="AA647" s="110"/>
    </row>
    <row r="648" spans="1:27" ht="15.75" customHeight="1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  <c r="X648" s="110"/>
      <c r="Y648" s="110"/>
      <c r="Z648" s="110"/>
      <c r="AA648" s="110"/>
    </row>
    <row r="649" spans="1:27" ht="15.75" customHeight="1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  <c r="X649" s="110"/>
      <c r="Y649" s="110"/>
      <c r="Z649" s="110"/>
      <c r="AA649" s="110"/>
    </row>
    <row r="650" spans="1:27" ht="15.75" customHeight="1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  <c r="X650" s="110"/>
      <c r="Y650" s="110"/>
      <c r="Z650" s="110"/>
      <c r="AA650" s="110"/>
    </row>
    <row r="651" spans="1:27" ht="15.75" customHeight="1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  <c r="X651" s="110"/>
      <c r="Y651" s="110"/>
      <c r="Z651" s="110"/>
      <c r="AA651" s="110"/>
    </row>
    <row r="652" spans="1:27" ht="15.75" customHeight="1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  <c r="X652" s="110"/>
      <c r="Y652" s="110"/>
      <c r="Z652" s="110"/>
      <c r="AA652" s="110"/>
    </row>
    <row r="653" spans="1:27" ht="15.75" customHeight="1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  <c r="Z653" s="110"/>
      <c r="AA653" s="110"/>
    </row>
    <row r="654" spans="1:27" ht="15.75" customHeight="1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  <c r="X654" s="110"/>
      <c r="Y654" s="110"/>
      <c r="Z654" s="110"/>
      <c r="AA654" s="110"/>
    </row>
    <row r="655" spans="1:27" ht="15.75" customHeight="1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  <c r="X655" s="110"/>
      <c r="Y655" s="110"/>
      <c r="Z655" s="110"/>
      <c r="AA655" s="110"/>
    </row>
    <row r="656" spans="1:27" ht="15.75" customHeight="1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  <c r="X656" s="110"/>
      <c r="Y656" s="110"/>
      <c r="Z656" s="110"/>
      <c r="AA656" s="110"/>
    </row>
    <row r="657" spans="1:27" ht="15.75" customHeight="1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  <c r="X657" s="110"/>
      <c r="Y657" s="110"/>
      <c r="Z657" s="110"/>
      <c r="AA657" s="110"/>
    </row>
    <row r="658" spans="1:27" ht="15.75" customHeight="1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  <c r="X658" s="110"/>
      <c r="Y658" s="110"/>
      <c r="Z658" s="110"/>
      <c r="AA658" s="110"/>
    </row>
    <row r="659" spans="1:27" ht="15.75" customHeight="1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  <c r="X659" s="110"/>
      <c r="Y659" s="110"/>
      <c r="Z659" s="110"/>
      <c r="AA659" s="110"/>
    </row>
    <row r="660" spans="1:27" ht="15.75" customHeight="1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  <c r="X660" s="110"/>
      <c r="Y660" s="110"/>
      <c r="Z660" s="110"/>
      <c r="AA660" s="110"/>
    </row>
    <row r="661" spans="1:27" ht="15.75" customHeight="1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  <c r="Z661" s="110"/>
      <c r="AA661" s="110"/>
    </row>
    <row r="662" spans="1:27" ht="15.75" customHeight="1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  <c r="X662" s="110"/>
      <c r="Y662" s="110"/>
      <c r="Z662" s="110"/>
      <c r="AA662" s="110"/>
    </row>
    <row r="663" spans="1:27" ht="15.75" customHeight="1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  <c r="X663" s="110"/>
      <c r="Y663" s="110"/>
      <c r="Z663" s="110"/>
      <c r="AA663" s="110"/>
    </row>
    <row r="664" spans="1:27" ht="15.75" customHeight="1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  <c r="Z664" s="110"/>
      <c r="AA664" s="110"/>
    </row>
    <row r="665" spans="1:27" ht="15.75" customHeight="1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  <c r="X665" s="110"/>
      <c r="Y665" s="110"/>
      <c r="Z665" s="110"/>
      <c r="AA665" s="110"/>
    </row>
    <row r="666" spans="1:27" ht="15.75" customHeight="1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  <c r="X666" s="110"/>
      <c r="Y666" s="110"/>
      <c r="Z666" s="110"/>
      <c r="AA666" s="110"/>
    </row>
    <row r="667" spans="1:27" ht="15.75" customHeight="1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  <c r="X667" s="110"/>
      <c r="Y667" s="110"/>
      <c r="Z667" s="110"/>
      <c r="AA667" s="110"/>
    </row>
    <row r="668" spans="1:27" ht="15.75" customHeight="1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  <c r="X668" s="110"/>
      <c r="Y668" s="110"/>
      <c r="Z668" s="110"/>
      <c r="AA668" s="110"/>
    </row>
    <row r="669" spans="1:27" ht="15.75" customHeight="1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  <c r="X669" s="110"/>
      <c r="Y669" s="110"/>
      <c r="Z669" s="110"/>
      <c r="AA669" s="110"/>
    </row>
    <row r="670" spans="1:27" ht="15.75" customHeight="1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  <c r="X670" s="110"/>
      <c r="Y670" s="110"/>
      <c r="Z670" s="110"/>
      <c r="AA670" s="110"/>
    </row>
    <row r="671" spans="1:27" ht="15.75" customHeight="1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  <c r="Z671" s="110"/>
      <c r="AA671" s="110"/>
    </row>
    <row r="672" spans="1:27" ht="15.75" customHeight="1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  <c r="X672" s="110"/>
      <c r="Y672" s="110"/>
      <c r="Z672" s="110"/>
      <c r="AA672" s="110"/>
    </row>
    <row r="673" spans="1:27" ht="15.75" customHeight="1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  <c r="X673" s="110"/>
      <c r="Y673" s="110"/>
      <c r="Z673" s="110"/>
      <c r="AA673" s="110"/>
    </row>
    <row r="674" spans="1:27" ht="15.75" customHeight="1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  <c r="X674" s="110"/>
      <c r="Y674" s="110"/>
      <c r="Z674" s="110"/>
      <c r="AA674" s="110"/>
    </row>
    <row r="675" spans="1:27" ht="15.75" customHeight="1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  <c r="X675" s="110"/>
      <c r="Y675" s="110"/>
      <c r="Z675" s="110"/>
      <c r="AA675" s="110"/>
    </row>
    <row r="676" spans="1:27" ht="15.75" customHeight="1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  <c r="X676" s="110"/>
      <c r="Y676" s="110"/>
      <c r="Z676" s="110"/>
      <c r="AA676" s="110"/>
    </row>
    <row r="677" spans="1:27" ht="15.75" customHeight="1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  <c r="Z677" s="110"/>
      <c r="AA677" s="110"/>
    </row>
    <row r="678" spans="1:27" ht="15.75" customHeight="1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  <c r="X678" s="110"/>
      <c r="Y678" s="110"/>
      <c r="Z678" s="110"/>
      <c r="AA678" s="110"/>
    </row>
    <row r="679" spans="1:27" ht="15.75" customHeight="1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  <c r="X679" s="110"/>
      <c r="Y679" s="110"/>
      <c r="Z679" s="110"/>
      <c r="AA679" s="110"/>
    </row>
    <row r="680" spans="1:27" ht="15.75" customHeight="1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  <c r="X680" s="110"/>
      <c r="Y680" s="110"/>
      <c r="Z680" s="110"/>
      <c r="AA680" s="110"/>
    </row>
    <row r="681" spans="1:27" ht="15.75" customHeight="1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  <c r="X681" s="110"/>
      <c r="Y681" s="110"/>
      <c r="Z681" s="110"/>
      <c r="AA681" s="110"/>
    </row>
    <row r="682" spans="1:27" ht="15.75" customHeight="1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  <c r="X682" s="110"/>
      <c r="Y682" s="110"/>
      <c r="Z682" s="110"/>
      <c r="AA682" s="110"/>
    </row>
    <row r="683" spans="1:27" ht="15.75" customHeight="1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  <c r="X683" s="110"/>
      <c r="Y683" s="110"/>
      <c r="Z683" s="110"/>
      <c r="AA683" s="110"/>
    </row>
    <row r="684" spans="1:27" ht="15.75" customHeight="1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  <c r="X684" s="110"/>
      <c r="Y684" s="110"/>
      <c r="Z684" s="110"/>
      <c r="AA684" s="110"/>
    </row>
    <row r="685" spans="1:27" ht="15.75" customHeight="1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  <c r="X685" s="110"/>
      <c r="Y685" s="110"/>
      <c r="Z685" s="110"/>
      <c r="AA685" s="110"/>
    </row>
    <row r="686" spans="1:27" ht="15.75" customHeight="1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  <c r="X686" s="110"/>
      <c r="Y686" s="110"/>
      <c r="Z686" s="110"/>
      <c r="AA686" s="110"/>
    </row>
    <row r="687" spans="1:27" ht="15.75" customHeight="1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  <c r="Z687" s="110"/>
      <c r="AA687" s="110"/>
    </row>
    <row r="688" spans="1:27" ht="15.75" customHeight="1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  <c r="X688" s="110"/>
      <c r="Y688" s="110"/>
      <c r="Z688" s="110"/>
      <c r="AA688" s="110"/>
    </row>
    <row r="689" spans="1:27" ht="15.75" customHeight="1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  <c r="X689" s="110"/>
      <c r="Y689" s="110"/>
      <c r="Z689" s="110"/>
      <c r="AA689" s="110"/>
    </row>
    <row r="690" spans="1:27" ht="15.75" customHeight="1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  <c r="X690" s="110"/>
      <c r="Y690" s="110"/>
      <c r="Z690" s="110"/>
      <c r="AA690" s="110"/>
    </row>
    <row r="691" spans="1:27" ht="15.75" customHeight="1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  <c r="X691" s="110"/>
      <c r="Y691" s="110"/>
      <c r="Z691" s="110"/>
      <c r="AA691" s="110"/>
    </row>
    <row r="692" spans="1:27" ht="15.75" customHeight="1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  <c r="X692" s="110"/>
      <c r="Y692" s="110"/>
      <c r="Z692" s="110"/>
      <c r="AA692" s="110"/>
    </row>
    <row r="693" spans="1:27" ht="15.75" customHeight="1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  <c r="Z693" s="110"/>
      <c r="AA693" s="110"/>
    </row>
    <row r="694" spans="1:27" ht="15.75" customHeight="1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  <c r="X694" s="110"/>
      <c r="Y694" s="110"/>
      <c r="Z694" s="110"/>
      <c r="AA694" s="110"/>
    </row>
    <row r="695" spans="1:27" ht="15.75" customHeight="1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  <c r="X695" s="110"/>
      <c r="Y695" s="110"/>
      <c r="Z695" s="110"/>
      <c r="AA695" s="110"/>
    </row>
    <row r="696" spans="1:27" ht="15.75" customHeight="1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  <c r="AA696" s="110"/>
    </row>
    <row r="697" spans="1:27" ht="15.75" customHeight="1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  <c r="AA697" s="110"/>
    </row>
    <row r="698" spans="1:27" ht="15.75" customHeight="1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  <c r="AA698" s="110"/>
    </row>
    <row r="699" spans="1:27" ht="15.75" customHeight="1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  <c r="X699" s="110"/>
      <c r="Y699" s="110"/>
      <c r="Z699" s="110"/>
      <c r="AA699" s="110"/>
    </row>
    <row r="700" spans="1:27" ht="15.75" customHeight="1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  <c r="X700" s="110"/>
      <c r="Y700" s="110"/>
      <c r="Z700" s="110"/>
      <c r="AA700" s="110"/>
    </row>
    <row r="701" spans="1:27" ht="15.75" customHeight="1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  <c r="AA701" s="110"/>
    </row>
    <row r="702" spans="1:27" ht="15.75" customHeight="1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  <c r="X702" s="110"/>
      <c r="Y702" s="110"/>
      <c r="Z702" s="110"/>
      <c r="AA702" s="110"/>
    </row>
    <row r="703" spans="1:27" ht="15.75" customHeight="1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  <c r="X703" s="110"/>
      <c r="Y703" s="110"/>
      <c r="Z703" s="110"/>
      <c r="AA703" s="110"/>
    </row>
    <row r="704" spans="1:27" ht="15.75" customHeight="1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  <c r="X704" s="110"/>
      <c r="Y704" s="110"/>
      <c r="Z704" s="110"/>
      <c r="AA704" s="110"/>
    </row>
    <row r="705" spans="1:27" ht="15.75" customHeight="1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  <c r="X705" s="110"/>
      <c r="Y705" s="110"/>
      <c r="Z705" s="110"/>
      <c r="AA705" s="110"/>
    </row>
    <row r="706" spans="1:27" ht="15.75" customHeight="1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  <c r="Z706" s="110"/>
      <c r="AA706" s="110"/>
    </row>
    <row r="707" spans="1:27" ht="15.75" customHeight="1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  <c r="X707" s="110"/>
      <c r="Y707" s="110"/>
      <c r="Z707" s="110"/>
      <c r="AA707" s="110"/>
    </row>
    <row r="708" spans="1:27" ht="15.75" customHeight="1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  <c r="X708" s="110"/>
      <c r="Y708" s="110"/>
      <c r="Z708" s="110"/>
      <c r="AA708" s="110"/>
    </row>
    <row r="709" spans="1:27" ht="15.75" customHeight="1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  <c r="X709" s="110"/>
      <c r="Y709" s="110"/>
      <c r="Z709" s="110"/>
      <c r="AA709" s="110"/>
    </row>
    <row r="710" spans="1:27" ht="15.75" customHeight="1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  <c r="X710" s="110"/>
      <c r="Y710" s="110"/>
      <c r="Z710" s="110"/>
      <c r="AA710" s="110"/>
    </row>
    <row r="711" spans="1:27" ht="15.75" customHeight="1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  <c r="Z711" s="110"/>
      <c r="AA711" s="110"/>
    </row>
    <row r="712" spans="1:27" ht="15.75" customHeight="1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  <c r="X712" s="110"/>
      <c r="Y712" s="110"/>
      <c r="Z712" s="110"/>
      <c r="AA712" s="110"/>
    </row>
    <row r="713" spans="1:27" ht="15.75" customHeight="1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  <c r="X713" s="110"/>
      <c r="Y713" s="110"/>
      <c r="Z713" s="110"/>
      <c r="AA713" s="110"/>
    </row>
    <row r="714" spans="1:27" ht="15.75" customHeight="1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  <c r="X714" s="110"/>
      <c r="Y714" s="110"/>
      <c r="Z714" s="110"/>
      <c r="AA714" s="110"/>
    </row>
    <row r="715" spans="1:27" ht="15.75" customHeight="1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  <c r="X715" s="110"/>
      <c r="Y715" s="110"/>
      <c r="Z715" s="110"/>
      <c r="AA715" s="110"/>
    </row>
    <row r="716" spans="1:27" ht="15.75" customHeight="1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  <c r="X716" s="110"/>
      <c r="Y716" s="110"/>
      <c r="Z716" s="110"/>
      <c r="AA716" s="110"/>
    </row>
    <row r="717" spans="1:27" ht="15.75" customHeight="1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  <c r="X717" s="110"/>
      <c r="Y717" s="110"/>
      <c r="Z717" s="110"/>
      <c r="AA717" s="110"/>
    </row>
    <row r="718" spans="1:27" ht="15.75" customHeight="1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  <c r="X718" s="110"/>
      <c r="Y718" s="110"/>
      <c r="Z718" s="110"/>
      <c r="AA718" s="110"/>
    </row>
    <row r="719" spans="1:27" ht="15.75" customHeight="1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  <c r="X719" s="110"/>
      <c r="Y719" s="110"/>
      <c r="Z719" s="110"/>
      <c r="AA719" s="110"/>
    </row>
    <row r="720" spans="1:27" ht="15.75" customHeight="1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  <c r="X720" s="110"/>
      <c r="Y720" s="110"/>
      <c r="Z720" s="110"/>
      <c r="AA720" s="110"/>
    </row>
    <row r="721" spans="1:27" ht="15.75" customHeight="1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  <c r="Z721" s="110"/>
      <c r="AA721" s="110"/>
    </row>
    <row r="722" spans="1:27" ht="15.75" customHeight="1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  <c r="X722" s="110"/>
      <c r="Y722" s="110"/>
      <c r="Z722" s="110"/>
      <c r="AA722" s="110"/>
    </row>
    <row r="723" spans="1:27" ht="15.75" customHeight="1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  <c r="X723" s="110"/>
      <c r="Y723" s="110"/>
      <c r="Z723" s="110"/>
      <c r="AA723" s="110"/>
    </row>
    <row r="724" spans="1:27" ht="15.75" customHeight="1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  <c r="X724" s="110"/>
      <c r="Y724" s="110"/>
      <c r="Z724" s="110"/>
      <c r="AA724" s="110"/>
    </row>
    <row r="725" spans="1:27" ht="15.75" customHeight="1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  <c r="X725" s="110"/>
      <c r="Y725" s="110"/>
      <c r="Z725" s="110"/>
      <c r="AA725" s="110"/>
    </row>
    <row r="726" spans="1:27" ht="15.75" customHeight="1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  <c r="X726" s="110"/>
      <c r="Y726" s="110"/>
      <c r="Z726" s="110"/>
      <c r="AA726" s="110"/>
    </row>
    <row r="727" spans="1:27" ht="15.75" customHeight="1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  <c r="X727" s="110"/>
      <c r="Y727" s="110"/>
      <c r="Z727" s="110"/>
      <c r="AA727" s="110"/>
    </row>
    <row r="728" spans="1:27" ht="15.75" customHeight="1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  <c r="X728" s="110"/>
      <c r="Y728" s="110"/>
      <c r="Z728" s="110"/>
      <c r="AA728" s="110"/>
    </row>
    <row r="729" spans="1:27" ht="15.75" customHeight="1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  <c r="X729" s="110"/>
      <c r="Y729" s="110"/>
      <c r="Z729" s="110"/>
      <c r="AA729" s="110"/>
    </row>
    <row r="730" spans="1:27" ht="15.75" customHeight="1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  <c r="X730" s="110"/>
      <c r="Y730" s="110"/>
      <c r="Z730" s="110"/>
      <c r="AA730" s="110"/>
    </row>
    <row r="731" spans="1:27" ht="15.75" customHeight="1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  <c r="Z731" s="110"/>
      <c r="AA731" s="110"/>
    </row>
    <row r="732" spans="1:27" ht="15.75" customHeight="1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  <c r="X732" s="110"/>
      <c r="Y732" s="110"/>
      <c r="Z732" s="110"/>
      <c r="AA732" s="110"/>
    </row>
    <row r="733" spans="1:27" ht="15.75" customHeight="1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  <c r="X733" s="110"/>
      <c r="Y733" s="110"/>
      <c r="Z733" s="110"/>
      <c r="AA733" s="110"/>
    </row>
    <row r="734" spans="1:27" ht="15.75" customHeight="1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  <c r="Z734" s="110"/>
      <c r="AA734" s="110"/>
    </row>
    <row r="735" spans="1:27" ht="15.75" customHeight="1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  <c r="Z735" s="110"/>
      <c r="AA735" s="110"/>
    </row>
    <row r="736" spans="1:27" ht="15.75" customHeight="1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  <c r="X736" s="110"/>
      <c r="Y736" s="110"/>
      <c r="Z736" s="110"/>
      <c r="AA736" s="110"/>
    </row>
    <row r="737" spans="1:27" ht="15.75" customHeight="1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  <c r="X737" s="110"/>
      <c r="Y737" s="110"/>
      <c r="Z737" s="110"/>
      <c r="AA737" s="110"/>
    </row>
    <row r="738" spans="1:27" ht="15.75" customHeight="1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  <c r="X738" s="110"/>
      <c r="Y738" s="110"/>
      <c r="Z738" s="110"/>
      <c r="AA738" s="110"/>
    </row>
    <row r="739" spans="1:27" ht="15.75" customHeight="1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  <c r="X739" s="110"/>
      <c r="Y739" s="110"/>
      <c r="Z739" s="110"/>
      <c r="AA739" s="110"/>
    </row>
    <row r="740" spans="1:27" ht="15.75" customHeight="1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  <c r="X740" s="110"/>
      <c r="Y740" s="110"/>
      <c r="Z740" s="110"/>
      <c r="AA740" s="110"/>
    </row>
    <row r="741" spans="1:27" ht="15.75" customHeight="1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  <c r="Z741" s="110"/>
      <c r="AA741" s="110"/>
    </row>
    <row r="742" spans="1:27" ht="15.75" customHeight="1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  <c r="X742" s="110"/>
      <c r="Y742" s="110"/>
      <c r="Z742" s="110"/>
      <c r="AA742" s="110"/>
    </row>
    <row r="743" spans="1:27" ht="15.75" customHeight="1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  <c r="X743" s="110"/>
      <c r="Y743" s="110"/>
      <c r="Z743" s="110"/>
      <c r="AA743" s="110"/>
    </row>
    <row r="744" spans="1:27" ht="15.75" customHeight="1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  <c r="X744" s="110"/>
      <c r="Y744" s="110"/>
      <c r="Z744" s="110"/>
      <c r="AA744" s="110"/>
    </row>
    <row r="745" spans="1:27" ht="15.75" customHeight="1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  <c r="X745" s="110"/>
      <c r="Y745" s="110"/>
      <c r="Z745" s="110"/>
      <c r="AA745" s="110"/>
    </row>
    <row r="746" spans="1:27" ht="15.75" customHeight="1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  <c r="X746" s="110"/>
      <c r="Y746" s="110"/>
      <c r="Z746" s="110"/>
      <c r="AA746" s="110"/>
    </row>
    <row r="747" spans="1:27" ht="15.75" customHeight="1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  <c r="X747" s="110"/>
      <c r="Y747" s="110"/>
      <c r="Z747" s="110"/>
      <c r="AA747" s="110"/>
    </row>
    <row r="748" spans="1:27" ht="15.75" customHeight="1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  <c r="X748" s="110"/>
      <c r="Y748" s="110"/>
      <c r="Z748" s="110"/>
      <c r="AA748" s="110"/>
    </row>
    <row r="749" spans="1:27" ht="15.75" customHeight="1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  <c r="X749" s="110"/>
      <c r="Y749" s="110"/>
      <c r="Z749" s="110"/>
      <c r="AA749" s="110"/>
    </row>
    <row r="750" spans="1:27" ht="15.75" customHeight="1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  <c r="X750" s="110"/>
      <c r="Y750" s="110"/>
      <c r="Z750" s="110"/>
      <c r="AA750" s="110"/>
    </row>
    <row r="751" spans="1:27" ht="15.75" customHeight="1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  <c r="X751" s="110"/>
      <c r="Y751" s="110"/>
      <c r="Z751" s="110"/>
      <c r="AA751" s="110"/>
    </row>
    <row r="752" spans="1:27" ht="15.75" customHeight="1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  <c r="X752" s="110"/>
      <c r="Y752" s="110"/>
      <c r="Z752" s="110"/>
      <c r="AA752" s="110"/>
    </row>
    <row r="753" spans="1:27" ht="15.75" customHeight="1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  <c r="X753" s="110"/>
      <c r="Y753" s="110"/>
      <c r="Z753" s="110"/>
      <c r="AA753" s="110"/>
    </row>
    <row r="754" spans="1:27" ht="15.75" customHeight="1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  <c r="X754" s="110"/>
      <c r="Y754" s="110"/>
      <c r="Z754" s="110"/>
      <c r="AA754" s="110"/>
    </row>
    <row r="755" spans="1:27" ht="15.75" customHeight="1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  <c r="Z755" s="110"/>
      <c r="AA755" s="110"/>
    </row>
    <row r="756" spans="1:27" ht="15.75" customHeight="1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  <c r="X756" s="110"/>
      <c r="Y756" s="110"/>
      <c r="Z756" s="110"/>
      <c r="AA756" s="110"/>
    </row>
    <row r="757" spans="1:27" ht="15.75" customHeight="1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  <c r="X757" s="110"/>
      <c r="Y757" s="110"/>
      <c r="Z757" s="110"/>
      <c r="AA757" s="110"/>
    </row>
    <row r="758" spans="1:27" ht="15.75" customHeight="1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  <c r="X758" s="110"/>
      <c r="Y758" s="110"/>
      <c r="Z758" s="110"/>
      <c r="AA758" s="110"/>
    </row>
    <row r="759" spans="1:27" ht="15.75" customHeight="1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  <c r="X759" s="110"/>
      <c r="Y759" s="110"/>
      <c r="Z759" s="110"/>
      <c r="AA759" s="110"/>
    </row>
    <row r="760" spans="1:27" ht="15.75" customHeight="1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  <c r="X760" s="110"/>
      <c r="Y760" s="110"/>
      <c r="Z760" s="110"/>
      <c r="AA760" s="110"/>
    </row>
    <row r="761" spans="1:27" ht="15.75" customHeight="1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  <c r="X761" s="110"/>
      <c r="Y761" s="110"/>
      <c r="Z761" s="110"/>
      <c r="AA761" s="110"/>
    </row>
    <row r="762" spans="1:27" ht="15.75" customHeight="1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  <c r="X762" s="110"/>
      <c r="Y762" s="110"/>
      <c r="Z762" s="110"/>
      <c r="AA762" s="110"/>
    </row>
    <row r="763" spans="1:27" ht="15.75" customHeight="1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  <c r="X763" s="110"/>
      <c r="Y763" s="110"/>
      <c r="Z763" s="110"/>
      <c r="AA763" s="110"/>
    </row>
    <row r="764" spans="1:27" ht="15.75" customHeight="1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  <c r="X764" s="110"/>
      <c r="Y764" s="110"/>
      <c r="Z764" s="110"/>
      <c r="AA764" s="110"/>
    </row>
    <row r="765" spans="1:27" ht="15.75" customHeight="1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  <c r="X765" s="110"/>
      <c r="Y765" s="110"/>
      <c r="Z765" s="110"/>
      <c r="AA765" s="110"/>
    </row>
    <row r="766" spans="1:27" ht="15.75" customHeight="1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  <c r="X766" s="110"/>
      <c r="Y766" s="110"/>
      <c r="Z766" s="110"/>
      <c r="AA766" s="110"/>
    </row>
    <row r="767" spans="1:27" ht="15.75" customHeight="1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  <c r="Z767" s="110"/>
      <c r="AA767" s="110"/>
    </row>
    <row r="768" spans="1:27" ht="15.75" customHeight="1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  <c r="X768" s="110"/>
      <c r="Y768" s="110"/>
      <c r="Z768" s="110"/>
      <c r="AA768" s="110"/>
    </row>
    <row r="769" spans="1:27" ht="15.75" customHeight="1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  <c r="Z769" s="110"/>
      <c r="AA769" s="110"/>
    </row>
    <row r="770" spans="1:27" ht="15.75" customHeight="1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  <c r="Z770" s="110"/>
      <c r="AA770" s="110"/>
    </row>
    <row r="771" spans="1:27" ht="15.75" customHeight="1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  <c r="X771" s="110"/>
      <c r="Y771" s="110"/>
      <c r="Z771" s="110"/>
      <c r="AA771" s="110"/>
    </row>
    <row r="772" spans="1:27" ht="15.75" customHeight="1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  <c r="X772" s="110"/>
      <c r="Y772" s="110"/>
      <c r="Z772" s="110"/>
      <c r="AA772" s="110"/>
    </row>
    <row r="773" spans="1:27" ht="15.75" customHeight="1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  <c r="X773" s="110"/>
      <c r="Y773" s="110"/>
      <c r="Z773" s="110"/>
      <c r="AA773" s="110"/>
    </row>
    <row r="774" spans="1:27" ht="15.75" customHeight="1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  <c r="X774" s="110"/>
      <c r="Y774" s="110"/>
      <c r="Z774" s="110"/>
      <c r="AA774" s="110"/>
    </row>
    <row r="775" spans="1:27" ht="15.75" customHeight="1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  <c r="X775" s="110"/>
      <c r="Y775" s="110"/>
      <c r="Z775" s="110"/>
      <c r="AA775" s="110"/>
    </row>
    <row r="776" spans="1:27" ht="15.75" customHeight="1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  <c r="Z776" s="110"/>
      <c r="AA776" s="110"/>
    </row>
    <row r="777" spans="1:27" ht="15.75" customHeight="1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  <c r="X777" s="110"/>
      <c r="Y777" s="110"/>
      <c r="Z777" s="110"/>
      <c r="AA777" s="110"/>
    </row>
    <row r="778" spans="1:27" ht="15.75" customHeight="1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  <c r="X778" s="110"/>
      <c r="Y778" s="110"/>
      <c r="Z778" s="110"/>
      <c r="AA778" s="110"/>
    </row>
    <row r="779" spans="1:27" ht="15.75" customHeight="1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  <c r="X779" s="110"/>
      <c r="Y779" s="110"/>
      <c r="Z779" s="110"/>
      <c r="AA779" s="110"/>
    </row>
    <row r="780" spans="1:27" ht="15.75" customHeight="1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  <c r="X780" s="110"/>
      <c r="Y780" s="110"/>
      <c r="Z780" s="110"/>
      <c r="AA780" s="110"/>
    </row>
    <row r="781" spans="1:27" ht="15.75" customHeight="1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  <c r="X781" s="110"/>
      <c r="Y781" s="110"/>
      <c r="Z781" s="110"/>
      <c r="AA781" s="110"/>
    </row>
    <row r="782" spans="1:27" ht="15.75" customHeight="1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  <c r="X782" s="110"/>
      <c r="Y782" s="110"/>
      <c r="Z782" s="110"/>
      <c r="AA782" s="110"/>
    </row>
    <row r="783" spans="1:27" ht="15.75" customHeight="1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  <c r="X783" s="110"/>
      <c r="Y783" s="110"/>
      <c r="Z783" s="110"/>
      <c r="AA783" s="110"/>
    </row>
    <row r="784" spans="1:27" ht="15.75" customHeight="1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  <c r="X784" s="110"/>
      <c r="Y784" s="110"/>
      <c r="Z784" s="110"/>
      <c r="AA784" s="110"/>
    </row>
    <row r="785" spans="1:27" ht="15.75" customHeight="1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  <c r="X785" s="110"/>
      <c r="Y785" s="110"/>
      <c r="Z785" s="110"/>
      <c r="AA785" s="110"/>
    </row>
    <row r="786" spans="1:27" ht="15.75" customHeight="1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  <c r="X786" s="110"/>
      <c r="Y786" s="110"/>
      <c r="Z786" s="110"/>
      <c r="AA786" s="110"/>
    </row>
    <row r="787" spans="1:27" ht="15.75" customHeight="1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  <c r="X787" s="110"/>
      <c r="Y787" s="110"/>
      <c r="Z787" s="110"/>
      <c r="AA787" s="110"/>
    </row>
    <row r="788" spans="1:27" ht="15.75" customHeight="1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  <c r="X788" s="110"/>
      <c r="Y788" s="110"/>
      <c r="Z788" s="110"/>
      <c r="AA788" s="110"/>
    </row>
    <row r="789" spans="1:27" ht="15.75" customHeight="1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  <c r="Z789" s="110"/>
      <c r="AA789" s="110"/>
    </row>
    <row r="790" spans="1:27" ht="15.75" customHeight="1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  <c r="X790" s="110"/>
      <c r="Y790" s="110"/>
      <c r="Z790" s="110"/>
      <c r="AA790" s="110"/>
    </row>
    <row r="791" spans="1:27" ht="15.75" customHeight="1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  <c r="X791" s="110"/>
      <c r="Y791" s="110"/>
      <c r="Z791" s="110"/>
      <c r="AA791" s="110"/>
    </row>
    <row r="792" spans="1:27" ht="15.75" customHeight="1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  <c r="X792" s="110"/>
      <c r="Y792" s="110"/>
      <c r="Z792" s="110"/>
      <c r="AA792" s="110"/>
    </row>
    <row r="793" spans="1:27" ht="15.75" customHeight="1">
      <c r="A793" s="110"/>
      <c r="B793" s="110"/>
      <c r="C793" s="110"/>
      <c r="D793" s="110"/>
      <c r="E793" s="110"/>
      <c r="F793" s="110"/>
      <c r="G793" s="110"/>
      <c r="H793" s="110"/>
      <c r="I793" s="110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  <c r="X793" s="110"/>
      <c r="Y793" s="110"/>
      <c r="Z793" s="110"/>
      <c r="AA793" s="110"/>
    </row>
    <row r="794" spans="1:27" ht="15.75" customHeight="1">
      <c r="A794" s="110"/>
      <c r="B794" s="110"/>
      <c r="C794" s="110"/>
      <c r="D794" s="110"/>
      <c r="E794" s="110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  <c r="X794" s="110"/>
      <c r="Y794" s="110"/>
      <c r="Z794" s="110"/>
      <c r="AA794" s="110"/>
    </row>
    <row r="795" spans="1:27" ht="15.75" customHeight="1">
      <c r="A795" s="110"/>
      <c r="B795" s="110"/>
      <c r="C795" s="110"/>
      <c r="D795" s="110"/>
      <c r="E795" s="110"/>
      <c r="F795" s="110"/>
      <c r="G795" s="110"/>
      <c r="H795" s="110"/>
      <c r="I795" s="110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  <c r="X795" s="110"/>
      <c r="Y795" s="110"/>
      <c r="Z795" s="110"/>
      <c r="AA795" s="110"/>
    </row>
    <row r="796" spans="1:27" ht="15.75" customHeight="1">
      <c r="A796" s="110"/>
      <c r="B796" s="110"/>
      <c r="C796" s="110"/>
      <c r="D796" s="110"/>
      <c r="E796" s="110"/>
      <c r="F796" s="110"/>
      <c r="G796" s="110"/>
      <c r="H796" s="110"/>
      <c r="I796" s="110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  <c r="X796" s="110"/>
      <c r="Y796" s="110"/>
      <c r="Z796" s="110"/>
      <c r="AA796" s="110"/>
    </row>
    <row r="797" spans="1:27" ht="15.75" customHeight="1">
      <c r="A797" s="110"/>
      <c r="B797" s="110"/>
      <c r="C797" s="110"/>
      <c r="D797" s="110"/>
      <c r="E797" s="110"/>
      <c r="F797" s="110"/>
      <c r="G797" s="110"/>
      <c r="H797" s="110"/>
      <c r="I797" s="110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  <c r="X797" s="110"/>
      <c r="Y797" s="110"/>
      <c r="Z797" s="110"/>
      <c r="AA797" s="110"/>
    </row>
    <row r="798" spans="1:27" ht="15.75" customHeight="1">
      <c r="A798" s="110"/>
      <c r="B798" s="110"/>
      <c r="C798" s="110"/>
      <c r="D798" s="110"/>
      <c r="E798" s="110"/>
      <c r="F798" s="110"/>
      <c r="G798" s="110"/>
      <c r="H798" s="110"/>
      <c r="I798" s="110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  <c r="X798" s="110"/>
      <c r="Y798" s="110"/>
      <c r="Z798" s="110"/>
      <c r="AA798" s="110"/>
    </row>
    <row r="799" spans="1:27" ht="15.75" customHeight="1">
      <c r="A799" s="110"/>
      <c r="B799" s="110"/>
      <c r="C799" s="110"/>
      <c r="D799" s="110"/>
      <c r="E799" s="110"/>
      <c r="F799" s="110"/>
      <c r="G799" s="110"/>
      <c r="H799" s="110"/>
      <c r="I799" s="110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  <c r="X799" s="110"/>
      <c r="Y799" s="110"/>
      <c r="Z799" s="110"/>
      <c r="AA799" s="110"/>
    </row>
    <row r="800" spans="1:27" ht="15.75" customHeight="1">
      <c r="A800" s="110"/>
      <c r="B800" s="110"/>
      <c r="C800" s="110"/>
      <c r="D800" s="110"/>
      <c r="E800" s="110"/>
      <c r="F800" s="110"/>
      <c r="G800" s="110"/>
      <c r="H800" s="110"/>
      <c r="I800" s="110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  <c r="X800" s="110"/>
      <c r="Y800" s="110"/>
      <c r="Z800" s="110"/>
      <c r="AA800" s="110"/>
    </row>
    <row r="801" spans="1:27" ht="15.75" customHeight="1">
      <c r="A801" s="110"/>
      <c r="B801" s="110"/>
      <c r="C801" s="110"/>
      <c r="D801" s="110"/>
      <c r="E801" s="110"/>
      <c r="F801" s="110"/>
      <c r="G801" s="110"/>
      <c r="H801" s="110"/>
      <c r="I801" s="110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  <c r="X801" s="110"/>
      <c r="Y801" s="110"/>
      <c r="Z801" s="110"/>
      <c r="AA801" s="110"/>
    </row>
    <row r="802" spans="1:27" ht="15.75" customHeight="1">
      <c r="A802" s="110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  <c r="Z802" s="110"/>
      <c r="AA802" s="110"/>
    </row>
    <row r="803" spans="1:27" ht="15.75" customHeight="1">
      <c r="A803" s="110"/>
      <c r="B803" s="110"/>
      <c r="C803" s="110"/>
      <c r="D803" s="110"/>
      <c r="E803" s="110"/>
      <c r="F803" s="110"/>
      <c r="G803" s="110"/>
      <c r="H803" s="110"/>
      <c r="I803" s="110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  <c r="X803" s="110"/>
      <c r="Y803" s="110"/>
      <c r="Z803" s="110"/>
      <c r="AA803" s="110"/>
    </row>
    <row r="804" spans="1:27" ht="15.75" customHeight="1">
      <c r="A804" s="110"/>
      <c r="B804" s="110"/>
      <c r="C804" s="110"/>
      <c r="D804" s="110"/>
      <c r="E804" s="110"/>
      <c r="F804" s="110"/>
      <c r="G804" s="110"/>
      <c r="H804" s="110"/>
      <c r="I804" s="110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  <c r="X804" s="110"/>
      <c r="Y804" s="110"/>
      <c r="Z804" s="110"/>
      <c r="AA804" s="110"/>
    </row>
    <row r="805" spans="1:27" ht="15.75" customHeight="1">
      <c r="A805" s="110"/>
      <c r="B805" s="110"/>
      <c r="C805" s="110"/>
      <c r="D805" s="110"/>
      <c r="E805" s="110"/>
      <c r="F805" s="110"/>
      <c r="G805" s="110"/>
      <c r="H805" s="110"/>
      <c r="I805" s="110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  <c r="X805" s="110"/>
      <c r="Y805" s="110"/>
      <c r="Z805" s="110"/>
      <c r="AA805" s="110"/>
    </row>
    <row r="806" spans="1:27" ht="15.75" customHeight="1">
      <c r="A806" s="110"/>
      <c r="B806" s="110"/>
      <c r="C806" s="110"/>
      <c r="D806" s="110"/>
      <c r="E806" s="110"/>
      <c r="F806" s="110"/>
      <c r="G806" s="110"/>
      <c r="H806" s="110"/>
      <c r="I806" s="110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  <c r="X806" s="110"/>
      <c r="Y806" s="110"/>
      <c r="Z806" s="110"/>
      <c r="AA806" s="110"/>
    </row>
    <row r="807" spans="1:27" ht="15.75" customHeight="1">
      <c r="A807" s="110"/>
      <c r="B807" s="110"/>
      <c r="C807" s="110"/>
      <c r="D807" s="110"/>
      <c r="E807" s="110"/>
      <c r="F807" s="110"/>
      <c r="G807" s="110"/>
      <c r="H807" s="110"/>
      <c r="I807" s="110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  <c r="X807" s="110"/>
      <c r="Y807" s="110"/>
      <c r="Z807" s="110"/>
      <c r="AA807" s="110"/>
    </row>
    <row r="808" spans="1:27" ht="15.75" customHeight="1">
      <c r="A808" s="110"/>
      <c r="B808" s="110"/>
      <c r="C808" s="110"/>
      <c r="D808" s="110"/>
      <c r="E808" s="110"/>
      <c r="F808" s="110"/>
      <c r="G808" s="110"/>
      <c r="H808" s="110"/>
      <c r="I808" s="110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  <c r="X808" s="110"/>
      <c r="Y808" s="110"/>
      <c r="Z808" s="110"/>
      <c r="AA808" s="110"/>
    </row>
    <row r="809" spans="1:27" ht="15.75" customHeight="1">
      <c r="A809" s="110"/>
      <c r="B809" s="110"/>
      <c r="C809" s="110"/>
      <c r="D809" s="110"/>
      <c r="E809" s="110"/>
      <c r="F809" s="110"/>
      <c r="G809" s="110"/>
      <c r="H809" s="110"/>
      <c r="I809" s="110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  <c r="X809" s="110"/>
      <c r="Y809" s="110"/>
      <c r="Z809" s="110"/>
      <c r="AA809" s="110"/>
    </row>
    <row r="810" spans="1:27" ht="15.75" customHeight="1">
      <c r="A810" s="110"/>
      <c r="B810" s="110"/>
      <c r="C810" s="110"/>
      <c r="D810" s="110"/>
      <c r="E810" s="110"/>
      <c r="F810" s="110"/>
      <c r="G810" s="110"/>
      <c r="H810" s="110"/>
      <c r="I810" s="110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  <c r="X810" s="110"/>
      <c r="Y810" s="110"/>
      <c r="Z810" s="110"/>
      <c r="AA810" s="110"/>
    </row>
    <row r="811" spans="1:27" ht="15.75" customHeight="1">
      <c r="A811" s="110"/>
      <c r="B811" s="110"/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  <c r="Z811" s="110"/>
      <c r="AA811" s="110"/>
    </row>
    <row r="812" spans="1:27" ht="15.75" customHeight="1">
      <c r="A812" s="110"/>
      <c r="B812" s="110"/>
      <c r="C812" s="110"/>
      <c r="D812" s="110"/>
      <c r="E812" s="110"/>
      <c r="F812" s="110"/>
      <c r="G812" s="110"/>
      <c r="H812" s="110"/>
      <c r="I812" s="110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  <c r="X812" s="110"/>
      <c r="Y812" s="110"/>
      <c r="Z812" s="110"/>
      <c r="AA812" s="110"/>
    </row>
    <row r="813" spans="1:27" ht="15.75" customHeight="1">
      <c r="A813" s="110"/>
      <c r="B813" s="110"/>
      <c r="C813" s="110"/>
      <c r="D813" s="110"/>
      <c r="E813" s="110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  <c r="X813" s="110"/>
      <c r="Y813" s="110"/>
      <c r="Z813" s="110"/>
      <c r="AA813" s="110"/>
    </row>
    <row r="814" spans="1:27" ht="15.75" customHeight="1">
      <c r="A814" s="110"/>
      <c r="B814" s="110"/>
      <c r="C814" s="110"/>
      <c r="D814" s="110"/>
      <c r="E814" s="110"/>
      <c r="F814" s="110"/>
      <c r="G814" s="110"/>
      <c r="H814" s="110"/>
      <c r="I814" s="110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  <c r="X814" s="110"/>
      <c r="Y814" s="110"/>
      <c r="Z814" s="110"/>
      <c r="AA814" s="110"/>
    </row>
    <row r="815" spans="1:27" ht="15.75" customHeight="1">
      <c r="A815" s="110"/>
      <c r="B815" s="110"/>
      <c r="C815" s="110"/>
      <c r="D815" s="110"/>
      <c r="E815" s="110"/>
      <c r="F815" s="110"/>
      <c r="G815" s="110"/>
      <c r="H815" s="110"/>
      <c r="I815" s="110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  <c r="X815" s="110"/>
      <c r="Y815" s="110"/>
      <c r="Z815" s="110"/>
      <c r="AA815" s="110"/>
    </row>
    <row r="816" spans="1:27" ht="15.75" customHeight="1">
      <c r="A816" s="110"/>
      <c r="B816" s="110"/>
      <c r="C816" s="110"/>
      <c r="D816" s="110"/>
      <c r="E816" s="110"/>
      <c r="F816" s="110"/>
      <c r="G816" s="110"/>
      <c r="H816" s="110"/>
      <c r="I816" s="110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  <c r="X816" s="110"/>
      <c r="Y816" s="110"/>
      <c r="Z816" s="110"/>
      <c r="AA816" s="110"/>
    </row>
    <row r="817" spans="1:27" ht="15.75" customHeight="1">
      <c r="A817" s="110"/>
      <c r="B817" s="110"/>
      <c r="C817" s="110"/>
      <c r="D817" s="110"/>
      <c r="E817" s="110"/>
      <c r="F817" s="110"/>
      <c r="G817" s="110"/>
      <c r="H817" s="110"/>
      <c r="I817" s="110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  <c r="X817" s="110"/>
      <c r="Y817" s="110"/>
      <c r="Z817" s="110"/>
      <c r="AA817" s="110"/>
    </row>
    <row r="818" spans="1:27" ht="15.75" customHeight="1">
      <c r="A818" s="110"/>
      <c r="B818" s="110"/>
      <c r="C818" s="110"/>
      <c r="D818" s="110"/>
      <c r="E818" s="110"/>
      <c r="F818" s="110"/>
      <c r="G818" s="110"/>
      <c r="H818" s="110"/>
      <c r="I818" s="110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  <c r="X818" s="110"/>
      <c r="Y818" s="110"/>
      <c r="Z818" s="110"/>
      <c r="AA818" s="110"/>
    </row>
    <row r="819" spans="1:27" ht="15.75" customHeight="1">
      <c r="A819" s="110"/>
      <c r="B819" s="110"/>
      <c r="C819" s="110"/>
      <c r="D819" s="110"/>
      <c r="E819" s="110"/>
      <c r="F819" s="110"/>
      <c r="G819" s="110"/>
      <c r="H819" s="110"/>
      <c r="I819" s="110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  <c r="X819" s="110"/>
      <c r="Y819" s="110"/>
      <c r="Z819" s="110"/>
      <c r="AA819" s="110"/>
    </row>
    <row r="820" spans="1:27" ht="15.75" customHeight="1">
      <c r="A820" s="110"/>
      <c r="B820" s="110"/>
      <c r="C820" s="110"/>
      <c r="D820" s="110"/>
      <c r="E820" s="110"/>
      <c r="F820" s="110"/>
      <c r="G820" s="110"/>
      <c r="H820" s="110"/>
      <c r="I820" s="110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  <c r="X820" s="110"/>
      <c r="Y820" s="110"/>
      <c r="Z820" s="110"/>
      <c r="AA820" s="110"/>
    </row>
    <row r="821" spans="1:27" ht="15.75" customHeight="1">
      <c r="A821" s="110"/>
      <c r="B821" s="110"/>
      <c r="C821" s="110"/>
      <c r="D821" s="110"/>
      <c r="E821" s="110"/>
      <c r="F821" s="110"/>
      <c r="G821" s="110"/>
      <c r="H821" s="110"/>
      <c r="I821" s="110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  <c r="X821" s="110"/>
      <c r="Y821" s="110"/>
      <c r="Z821" s="110"/>
      <c r="AA821" s="110"/>
    </row>
    <row r="822" spans="1:27" ht="15.75" customHeight="1">
      <c r="A822" s="110"/>
      <c r="B822" s="110"/>
      <c r="C822" s="110"/>
      <c r="D822" s="110"/>
      <c r="E822" s="110"/>
      <c r="F822" s="110"/>
      <c r="G822" s="110"/>
      <c r="H822" s="110"/>
      <c r="I822" s="110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  <c r="X822" s="110"/>
      <c r="Y822" s="110"/>
      <c r="Z822" s="110"/>
      <c r="AA822" s="110"/>
    </row>
    <row r="823" spans="1:27" ht="15.75" customHeight="1">
      <c r="A823" s="110"/>
      <c r="B823" s="110"/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  <c r="Z823" s="110"/>
      <c r="AA823" s="110"/>
    </row>
    <row r="824" spans="1:27" ht="15.75" customHeight="1">
      <c r="A824" s="110"/>
      <c r="B824" s="110"/>
      <c r="C824" s="110"/>
      <c r="D824" s="110"/>
      <c r="E824" s="110"/>
      <c r="F824" s="110"/>
      <c r="G824" s="110"/>
      <c r="H824" s="110"/>
      <c r="I824" s="110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  <c r="X824" s="110"/>
      <c r="Y824" s="110"/>
      <c r="Z824" s="110"/>
      <c r="AA824" s="110"/>
    </row>
    <row r="825" spans="1:27" ht="15.75" customHeight="1">
      <c r="A825" s="110"/>
      <c r="B825" s="110"/>
      <c r="C825" s="110"/>
      <c r="D825" s="110"/>
      <c r="E825" s="110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  <c r="X825" s="110"/>
      <c r="Y825" s="110"/>
      <c r="Z825" s="110"/>
      <c r="AA825" s="110"/>
    </row>
    <row r="826" spans="1:27" ht="15.75" customHeight="1">
      <c r="A826" s="110"/>
      <c r="B826" s="110"/>
      <c r="C826" s="110"/>
      <c r="D826" s="110"/>
      <c r="E826" s="110"/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  <c r="AA826" s="110"/>
    </row>
    <row r="827" spans="1:27" ht="15.75" customHeight="1">
      <c r="A827" s="110"/>
      <c r="B827" s="110"/>
      <c r="C827" s="110"/>
      <c r="D827" s="110"/>
      <c r="E827" s="110"/>
      <c r="F827" s="110"/>
      <c r="G827" s="110"/>
      <c r="H827" s="110"/>
      <c r="I827" s="110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  <c r="X827" s="110"/>
      <c r="Y827" s="110"/>
      <c r="Z827" s="110"/>
      <c r="AA827" s="110"/>
    </row>
    <row r="828" spans="1:27" ht="15.75" customHeight="1">
      <c r="A828" s="110"/>
      <c r="B828" s="110"/>
      <c r="C828" s="110"/>
      <c r="D828" s="110"/>
      <c r="E828" s="110"/>
      <c r="F828" s="110"/>
      <c r="G828" s="110"/>
      <c r="H828" s="110"/>
      <c r="I828" s="110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  <c r="X828" s="110"/>
      <c r="Y828" s="110"/>
      <c r="Z828" s="110"/>
      <c r="AA828" s="110"/>
    </row>
    <row r="829" spans="1:27" ht="15.75" customHeight="1">
      <c r="A829" s="110"/>
      <c r="B829" s="110"/>
      <c r="C829" s="110"/>
      <c r="D829" s="110"/>
      <c r="E829" s="110"/>
      <c r="F829" s="110"/>
      <c r="G829" s="110"/>
      <c r="H829" s="110"/>
      <c r="I829" s="110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  <c r="X829" s="110"/>
      <c r="Y829" s="110"/>
      <c r="Z829" s="110"/>
      <c r="AA829" s="110"/>
    </row>
    <row r="830" spans="1:27" ht="15.75" customHeight="1">
      <c r="A830" s="110"/>
      <c r="B830" s="110"/>
      <c r="C830" s="110"/>
      <c r="D830" s="110"/>
      <c r="E830" s="110"/>
      <c r="F830" s="110"/>
      <c r="G830" s="110"/>
      <c r="H830" s="110"/>
      <c r="I830" s="110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  <c r="X830" s="110"/>
      <c r="Y830" s="110"/>
      <c r="Z830" s="110"/>
      <c r="AA830" s="110"/>
    </row>
    <row r="831" spans="1:27" ht="15.75" customHeight="1">
      <c r="A831" s="110"/>
      <c r="B831" s="110"/>
      <c r="C831" s="110"/>
      <c r="D831" s="110"/>
      <c r="E831" s="110"/>
      <c r="F831" s="110"/>
      <c r="G831" s="110"/>
      <c r="H831" s="110"/>
      <c r="I831" s="110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  <c r="X831" s="110"/>
      <c r="Y831" s="110"/>
      <c r="Z831" s="110"/>
      <c r="AA831" s="110"/>
    </row>
    <row r="832" spans="1:27" ht="15.75" customHeight="1">
      <c r="A832" s="110"/>
      <c r="B832" s="110"/>
      <c r="C832" s="110"/>
      <c r="D832" s="110"/>
      <c r="E832" s="110"/>
      <c r="F832" s="110"/>
      <c r="G832" s="110"/>
      <c r="H832" s="110"/>
      <c r="I832" s="110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  <c r="X832" s="110"/>
      <c r="Y832" s="110"/>
      <c r="Z832" s="110"/>
      <c r="AA832" s="110"/>
    </row>
    <row r="833" spans="1:27" ht="15.75" customHeight="1">
      <c r="A833" s="110"/>
      <c r="B833" s="110"/>
      <c r="C833" s="110"/>
      <c r="D833" s="110"/>
      <c r="E833" s="110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  <c r="X833" s="110"/>
      <c r="Y833" s="110"/>
      <c r="Z833" s="110"/>
      <c r="AA833" s="110"/>
    </row>
    <row r="834" spans="1:27" ht="15.75" customHeight="1">
      <c r="A834" s="110"/>
      <c r="B834" s="110"/>
      <c r="C834" s="110"/>
      <c r="D834" s="110"/>
      <c r="E834" s="110"/>
      <c r="F834" s="110"/>
      <c r="G834" s="110"/>
      <c r="H834" s="110"/>
      <c r="I834" s="110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  <c r="X834" s="110"/>
      <c r="Y834" s="110"/>
      <c r="Z834" s="110"/>
      <c r="AA834" s="110"/>
    </row>
    <row r="835" spans="1:27" ht="15.75" customHeight="1">
      <c r="A835" s="110"/>
      <c r="B835" s="110"/>
      <c r="C835" s="110"/>
      <c r="D835" s="110"/>
      <c r="E835" s="110"/>
      <c r="F835" s="110"/>
      <c r="G835" s="110"/>
      <c r="H835" s="110"/>
      <c r="I835" s="110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  <c r="X835" s="110"/>
      <c r="Y835" s="110"/>
      <c r="Z835" s="110"/>
      <c r="AA835" s="110"/>
    </row>
    <row r="836" spans="1:27" ht="15.75" customHeight="1">
      <c r="A836" s="110"/>
      <c r="B836" s="110"/>
      <c r="C836" s="110"/>
      <c r="D836" s="110"/>
      <c r="E836" s="110"/>
      <c r="F836" s="110"/>
      <c r="G836" s="110"/>
      <c r="H836" s="110"/>
      <c r="I836" s="110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  <c r="X836" s="110"/>
      <c r="Y836" s="110"/>
      <c r="Z836" s="110"/>
      <c r="AA836" s="110"/>
    </row>
    <row r="837" spans="1:27" ht="15.75" customHeight="1">
      <c r="A837" s="110"/>
      <c r="B837" s="110"/>
      <c r="C837" s="110"/>
      <c r="D837" s="110"/>
      <c r="E837" s="110"/>
      <c r="F837" s="110"/>
      <c r="G837" s="110"/>
      <c r="H837" s="110"/>
      <c r="I837" s="110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  <c r="X837" s="110"/>
      <c r="Y837" s="110"/>
      <c r="Z837" s="110"/>
      <c r="AA837" s="110"/>
    </row>
    <row r="838" spans="1:27" ht="15.75" customHeight="1">
      <c r="A838" s="110"/>
      <c r="B838" s="110"/>
      <c r="C838" s="110"/>
      <c r="D838" s="110"/>
      <c r="E838" s="110"/>
      <c r="F838" s="110"/>
      <c r="G838" s="110"/>
      <c r="H838" s="110"/>
      <c r="I838" s="110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  <c r="X838" s="110"/>
      <c r="Y838" s="110"/>
      <c r="Z838" s="110"/>
      <c r="AA838" s="110"/>
    </row>
    <row r="839" spans="1:27" ht="15.75" customHeight="1">
      <c r="A839" s="110"/>
      <c r="B839" s="110"/>
      <c r="C839" s="110"/>
      <c r="D839" s="110"/>
      <c r="E839" s="110"/>
      <c r="F839" s="110"/>
      <c r="G839" s="110"/>
      <c r="H839" s="110"/>
      <c r="I839" s="110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  <c r="X839" s="110"/>
      <c r="Y839" s="110"/>
      <c r="Z839" s="110"/>
      <c r="AA839" s="110"/>
    </row>
    <row r="840" spans="1:27" ht="15.75" customHeight="1">
      <c r="A840" s="110"/>
      <c r="B840" s="110"/>
      <c r="C840" s="110"/>
      <c r="D840" s="110"/>
      <c r="E840" s="110"/>
      <c r="F840" s="110"/>
      <c r="G840" s="110"/>
      <c r="H840" s="110"/>
      <c r="I840" s="110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  <c r="X840" s="110"/>
      <c r="Y840" s="110"/>
      <c r="Z840" s="110"/>
      <c r="AA840" s="110"/>
    </row>
    <row r="841" spans="1:27" ht="15.75" customHeight="1">
      <c r="A841" s="110"/>
      <c r="B841" s="110"/>
      <c r="C841" s="110"/>
      <c r="D841" s="110"/>
      <c r="E841" s="110"/>
      <c r="F841" s="110"/>
      <c r="G841" s="110"/>
      <c r="H841" s="110"/>
      <c r="I841" s="110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  <c r="X841" s="110"/>
      <c r="Y841" s="110"/>
      <c r="Z841" s="110"/>
      <c r="AA841" s="110"/>
    </row>
    <row r="842" spans="1:27" ht="15.75" customHeight="1">
      <c r="A842" s="110"/>
      <c r="B842" s="110"/>
      <c r="C842" s="110"/>
      <c r="D842" s="110"/>
      <c r="E842" s="110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  <c r="X842" s="110"/>
      <c r="Y842" s="110"/>
      <c r="Z842" s="110"/>
      <c r="AA842" s="110"/>
    </row>
    <row r="843" spans="1:27" ht="15.75" customHeight="1">
      <c r="A843" s="110"/>
      <c r="B843" s="110"/>
      <c r="C843" s="110"/>
      <c r="D843" s="110"/>
      <c r="E843" s="110"/>
      <c r="F843" s="110"/>
      <c r="G843" s="110"/>
      <c r="H843" s="110"/>
      <c r="I843" s="110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  <c r="X843" s="110"/>
      <c r="Y843" s="110"/>
      <c r="Z843" s="110"/>
      <c r="AA843" s="110"/>
    </row>
    <row r="844" spans="1:27" ht="15.75" customHeight="1">
      <c r="A844" s="110"/>
      <c r="B844" s="110"/>
      <c r="C844" s="110"/>
      <c r="D844" s="110"/>
      <c r="E844" s="110"/>
      <c r="F844" s="110"/>
      <c r="G844" s="110"/>
      <c r="H844" s="110"/>
      <c r="I844" s="110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  <c r="X844" s="110"/>
      <c r="Y844" s="110"/>
      <c r="Z844" s="110"/>
      <c r="AA844" s="110"/>
    </row>
    <row r="845" spans="1:27" ht="15.75" customHeight="1">
      <c r="A845" s="11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  <c r="X845" s="110"/>
      <c r="Y845" s="110"/>
      <c r="Z845" s="110"/>
      <c r="AA845" s="110"/>
    </row>
    <row r="846" spans="1:27" ht="15.75" customHeight="1">
      <c r="A846" s="110"/>
      <c r="B846" s="110"/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  <c r="Z846" s="110"/>
      <c r="AA846" s="110"/>
    </row>
    <row r="847" spans="1:27" ht="15.75" customHeight="1">
      <c r="A847" s="110"/>
      <c r="B847" s="110"/>
      <c r="C847" s="110"/>
      <c r="D847" s="110"/>
      <c r="E847" s="110"/>
      <c r="F847" s="110"/>
      <c r="G847" s="110"/>
      <c r="H847" s="110"/>
      <c r="I847" s="110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  <c r="X847" s="110"/>
      <c r="Y847" s="110"/>
      <c r="Z847" s="110"/>
      <c r="AA847" s="110"/>
    </row>
    <row r="848" spans="1:27" ht="15.75" customHeight="1">
      <c r="A848" s="110"/>
      <c r="B848" s="110"/>
      <c r="C848" s="110"/>
      <c r="D848" s="110"/>
      <c r="E848" s="110"/>
      <c r="F848" s="110"/>
      <c r="G848" s="110"/>
      <c r="H848" s="110"/>
      <c r="I848" s="110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  <c r="X848" s="110"/>
      <c r="Y848" s="110"/>
      <c r="Z848" s="110"/>
      <c r="AA848" s="110"/>
    </row>
    <row r="849" spans="1:27" ht="15.75" customHeight="1">
      <c r="A849" s="110"/>
      <c r="B849" s="110"/>
      <c r="C849" s="110"/>
      <c r="D849" s="110"/>
      <c r="E849" s="110"/>
      <c r="F849" s="110"/>
      <c r="G849" s="110"/>
      <c r="H849" s="110"/>
      <c r="I849" s="110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  <c r="X849" s="110"/>
      <c r="Y849" s="110"/>
      <c r="Z849" s="110"/>
      <c r="AA849" s="110"/>
    </row>
    <row r="850" spans="1:27" ht="15.75" customHeight="1">
      <c r="A850" s="110"/>
      <c r="B850" s="110"/>
      <c r="C850" s="110"/>
      <c r="D850" s="110"/>
      <c r="E850" s="110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  <c r="X850" s="110"/>
      <c r="Y850" s="110"/>
      <c r="Z850" s="110"/>
      <c r="AA850" s="110"/>
    </row>
    <row r="851" spans="1:27" ht="15.75" customHeight="1">
      <c r="A851" s="110"/>
      <c r="B851" s="110"/>
      <c r="C851" s="110"/>
      <c r="D851" s="110"/>
      <c r="E851" s="110"/>
      <c r="F851" s="110"/>
      <c r="G851" s="110"/>
      <c r="H851" s="110"/>
      <c r="I851" s="110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  <c r="X851" s="110"/>
      <c r="Y851" s="110"/>
      <c r="Z851" s="110"/>
      <c r="AA851" s="110"/>
    </row>
    <row r="852" spans="1:27" ht="15.75" customHeight="1">
      <c r="A852" s="110"/>
      <c r="B852" s="110"/>
      <c r="C852" s="110"/>
      <c r="D852" s="110"/>
      <c r="E852" s="110"/>
      <c r="F852" s="110"/>
      <c r="G852" s="110"/>
      <c r="H852" s="110"/>
      <c r="I852" s="110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  <c r="X852" s="110"/>
      <c r="Y852" s="110"/>
      <c r="Z852" s="110"/>
      <c r="AA852" s="110"/>
    </row>
    <row r="853" spans="1:27" ht="15.75" customHeight="1">
      <c r="A853" s="110"/>
      <c r="B853" s="110"/>
      <c r="C853" s="110"/>
      <c r="D853" s="110"/>
      <c r="E853" s="110"/>
      <c r="F853" s="110"/>
      <c r="G853" s="110"/>
      <c r="H853" s="110"/>
      <c r="I853" s="110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  <c r="X853" s="110"/>
      <c r="Y853" s="110"/>
      <c r="Z853" s="110"/>
      <c r="AA853" s="110"/>
    </row>
    <row r="854" spans="1:27" ht="15.75" customHeight="1">
      <c r="A854" s="110"/>
      <c r="B854" s="110"/>
      <c r="C854" s="110"/>
      <c r="D854" s="110"/>
      <c r="E854" s="110"/>
      <c r="F854" s="110"/>
      <c r="G854" s="110"/>
      <c r="H854" s="110"/>
      <c r="I854" s="110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  <c r="X854" s="110"/>
      <c r="Y854" s="110"/>
      <c r="Z854" s="110"/>
      <c r="AA854" s="110"/>
    </row>
    <row r="855" spans="1:27" ht="15.75" customHeight="1">
      <c r="A855" s="110"/>
      <c r="B855" s="110"/>
      <c r="C855" s="110"/>
      <c r="D855" s="110"/>
      <c r="E855" s="110"/>
      <c r="F855" s="110"/>
      <c r="G855" s="110"/>
      <c r="H855" s="110"/>
      <c r="I855" s="110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  <c r="X855" s="110"/>
      <c r="Y855" s="110"/>
      <c r="Z855" s="110"/>
      <c r="AA855" s="110"/>
    </row>
    <row r="856" spans="1:27" ht="15.75" customHeight="1">
      <c r="A856" s="110"/>
      <c r="B856" s="110"/>
      <c r="C856" s="110"/>
      <c r="D856" s="110"/>
      <c r="E856" s="110"/>
      <c r="F856" s="110"/>
      <c r="G856" s="110"/>
      <c r="H856" s="110"/>
      <c r="I856" s="110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  <c r="X856" s="110"/>
      <c r="Y856" s="110"/>
      <c r="Z856" s="110"/>
      <c r="AA856" s="110"/>
    </row>
    <row r="857" spans="1:27" ht="15.75" customHeight="1">
      <c r="A857" s="110"/>
      <c r="B857" s="110"/>
      <c r="C857" s="110"/>
      <c r="D857" s="110"/>
      <c r="E857" s="110"/>
      <c r="F857" s="110"/>
      <c r="G857" s="110"/>
      <c r="H857" s="110"/>
      <c r="I857" s="110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  <c r="X857" s="110"/>
      <c r="Y857" s="110"/>
      <c r="Z857" s="110"/>
      <c r="AA857" s="110"/>
    </row>
    <row r="858" spans="1:27" ht="15.75" customHeight="1">
      <c r="A858" s="110"/>
      <c r="B858" s="110"/>
      <c r="C858" s="110"/>
      <c r="D858" s="110"/>
      <c r="E858" s="110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  <c r="X858" s="110"/>
      <c r="Y858" s="110"/>
      <c r="Z858" s="110"/>
      <c r="AA858" s="110"/>
    </row>
    <row r="859" spans="1:27" ht="15.75" customHeight="1">
      <c r="A859" s="110"/>
      <c r="B859" s="110"/>
      <c r="C859" s="110"/>
      <c r="D859" s="110"/>
      <c r="E859" s="110"/>
      <c r="F859" s="110"/>
      <c r="G859" s="110"/>
      <c r="H859" s="110"/>
      <c r="I859" s="110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  <c r="X859" s="110"/>
      <c r="Y859" s="110"/>
      <c r="Z859" s="110"/>
      <c r="AA859" s="110"/>
    </row>
    <row r="860" spans="1:27" ht="15.75" customHeight="1">
      <c r="A860" s="110"/>
      <c r="B860" s="110"/>
      <c r="C860" s="110"/>
      <c r="D860" s="110"/>
      <c r="E860" s="110"/>
      <c r="F860" s="110"/>
      <c r="G860" s="110"/>
      <c r="H860" s="110"/>
      <c r="I860" s="110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  <c r="X860" s="110"/>
      <c r="Y860" s="110"/>
      <c r="Z860" s="110"/>
      <c r="AA860" s="110"/>
    </row>
    <row r="861" spans="1:27" ht="15.75" customHeight="1">
      <c r="A861" s="110"/>
      <c r="B861" s="110"/>
      <c r="C861" s="110"/>
      <c r="D861" s="110"/>
      <c r="E861" s="110"/>
      <c r="F861" s="110"/>
      <c r="G861" s="110"/>
      <c r="H861" s="110"/>
      <c r="I861" s="110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  <c r="X861" s="110"/>
      <c r="Y861" s="110"/>
      <c r="Z861" s="110"/>
      <c r="AA861" s="110"/>
    </row>
    <row r="862" spans="1:27" ht="15.75" customHeight="1">
      <c r="A862" s="110"/>
      <c r="B862" s="110"/>
      <c r="C862" s="110"/>
      <c r="D862" s="110"/>
      <c r="E862" s="110"/>
      <c r="F862" s="110"/>
      <c r="G862" s="110"/>
      <c r="H862" s="110"/>
      <c r="I862" s="110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  <c r="X862" s="110"/>
      <c r="Y862" s="110"/>
      <c r="Z862" s="110"/>
      <c r="AA862" s="110"/>
    </row>
    <row r="863" spans="1:27" ht="15.75" customHeight="1">
      <c r="A863" s="110"/>
      <c r="B863" s="110"/>
      <c r="C863" s="110"/>
      <c r="D863" s="110"/>
      <c r="E863" s="110"/>
      <c r="F863" s="110"/>
      <c r="G863" s="110"/>
      <c r="H863" s="110"/>
      <c r="I863" s="110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  <c r="X863" s="110"/>
      <c r="Y863" s="110"/>
      <c r="Z863" s="110"/>
      <c r="AA863" s="110"/>
    </row>
    <row r="864" spans="1:27" ht="15.75" customHeight="1">
      <c r="A864" s="110"/>
      <c r="B864" s="110"/>
      <c r="C864" s="110"/>
      <c r="D864" s="110"/>
      <c r="E864" s="110"/>
      <c r="F864" s="110"/>
      <c r="G864" s="110"/>
      <c r="H864" s="110"/>
      <c r="I864" s="110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  <c r="X864" s="110"/>
      <c r="Y864" s="110"/>
      <c r="Z864" s="110"/>
      <c r="AA864" s="110"/>
    </row>
    <row r="865" spans="1:27" ht="15.75" customHeight="1">
      <c r="A865" s="110"/>
      <c r="B865" s="110"/>
      <c r="C865" s="110"/>
      <c r="D865" s="110"/>
      <c r="E865" s="110"/>
      <c r="F865" s="110"/>
      <c r="G865" s="110"/>
      <c r="H865" s="110"/>
      <c r="I865" s="110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  <c r="X865" s="110"/>
      <c r="Y865" s="110"/>
      <c r="Z865" s="110"/>
      <c r="AA865" s="110"/>
    </row>
    <row r="866" spans="1:27" ht="15.75" customHeight="1">
      <c r="A866" s="110"/>
      <c r="B866" s="110"/>
      <c r="C866" s="110"/>
      <c r="D866" s="110"/>
      <c r="E866" s="110"/>
      <c r="F866" s="110"/>
      <c r="G866" s="110"/>
      <c r="H866" s="110"/>
      <c r="I866" s="110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  <c r="X866" s="110"/>
      <c r="Y866" s="110"/>
      <c r="Z866" s="110"/>
      <c r="AA866" s="110"/>
    </row>
    <row r="867" spans="1:27" ht="15.75" customHeight="1">
      <c r="A867" s="110"/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  <c r="X867" s="110"/>
      <c r="Y867" s="110"/>
      <c r="Z867" s="110"/>
      <c r="AA867" s="110"/>
    </row>
    <row r="868" spans="1:27" ht="15.75" customHeight="1">
      <c r="A868" s="110"/>
      <c r="B868" s="110"/>
      <c r="C868" s="110"/>
      <c r="D868" s="110"/>
      <c r="E868" s="110"/>
      <c r="F868" s="110"/>
      <c r="G868" s="110"/>
      <c r="H868" s="110"/>
      <c r="I868" s="110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  <c r="X868" s="110"/>
      <c r="Y868" s="110"/>
      <c r="Z868" s="110"/>
      <c r="AA868" s="110"/>
    </row>
    <row r="869" spans="1:27" ht="15.75" customHeight="1">
      <c r="A869" s="11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  <c r="X869" s="110"/>
      <c r="Y869" s="110"/>
      <c r="Z869" s="110"/>
      <c r="AA869" s="110"/>
    </row>
    <row r="870" spans="1:27" ht="15.75" customHeight="1">
      <c r="A870" s="110"/>
      <c r="B870" s="110"/>
      <c r="C870" s="110"/>
      <c r="D870" s="110"/>
      <c r="E870" s="110"/>
      <c r="F870" s="110"/>
      <c r="G870" s="110"/>
      <c r="H870" s="110"/>
      <c r="I870" s="110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  <c r="X870" s="110"/>
      <c r="Y870" s="110"/>
      <c r="Z870" s="110"/>
      <c r="AA870" s="110"/>
    </row>
    <row r="871" spans="1:27" ht="15.75" customHeight="1">
      <c r="A871" s="110"/>
      <c r="B871" s="110"/>
      <c r="C871" s="110"/>
      <c r="D871" s="110"/>
      <c r="E871" s="110"/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  <c r="X871" s="110"/>
      <c r="Y871" s="110"/>
      <c r="Z871" s="110"/>
      <c r="AA871" s="110"/>
    </row>
    <row r="872" spans="1:27" ht="15.75" customHeight="1">
      <c r="A872" s="110"/>
      <c r="B872" s="110"/>
      <c r="C872" s="110"/>
      <c r="D872" s="110"/>
      <c r="E872" s="110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  <c r="X872" s="110"/>
      <c r="Y872" s="110"/>
      <c r="Z872" s="110"/>
      <c r="AA872" s="110"/>
    </row>
    <row r="873" spans="1:27" ht="15.75" customHeight="1">
      <c r="A873" s="110"/>
      <c r="B873" s="110"/>
      <c r="C873" s="110"/>
      <c r="D873" s="110"/>
      <c r="E873" s="110"/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  <c r="X873" s="110"/>
      <c r="Y873" s="110"/>
      <c r="Z873" s="110"/>
      <c r="AA873" s="110"/>
    </row>
    <row r="874" spans="1:27" ht="15.75" customHeight="1">
      <c r="A874" s="110"/>
      <c r="B874" s="110"/>
      <c r="C874" s="110"/>
      <c r="D874" s="110"/>
      <c r="E874" s="110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  <c r="X874" s="110"/>
      <c r="Y874" s="110"/>
      <c r="Z874" s="110"/>
      <c r="AA874" s="110"/>
    </row>
    <row r="875" spans="1:27" ht="15.75" customHeight="1">
      <c r="A875" s="110"/>
      <c r="B875" s="110"/>
      <c r="C875" s="110"/>
      <c r="D875" s="110"/>
      <c r="E875" s="110"/>
      <c r="F875" s="110"/>
      <c r="G875" s="110"/>
      <c r="H875" s="110"/>
      <c r="I875" s="110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  <c r="X875" s="110"/>
      <c r="Y875" s="110"/>
      <c r="Z875" s="110"/>
      <c r="AA875" s="110"/>
    </row>
    <row r="876" spans="1:27" ht="15.75" customHeight="1">
      <c r="A876" s="110"/>
      <c r="B876" s="110"/>
      <c r="C876" s="110"/>
      <c r="D876" s="110"/>
      <c r="E876" s="110"/>
      <c r="F876" s="110"/>
      <c r="G876" s="110"/>
      <c r="H876" s="110"/>
      <c r="I876" s="110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  <c r="X876" s="110"/>
      <c r="Y876" s="110"/>
      <c r="Z876" s="110"/>
      <c r="AA876" s="110"/>
    </row>
    <row r="877" spans="1:27" ht="15.75" customHeight="1">
      <c r="A877" s="110"/>
      <c r="B877" s="110"/>
      <c r="C877" s="110"/>
      <c r="D877" s="110"/>
      <c r="E877" s="110"/>
      <c r="F877" s="110"/>
      <c r="G877" s="110"/>
      <c r="H877" s="110"/>
      <c r="I877" s="110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  <c r="X877" s="110"/>
      <c r="Y877" s="110"/>
      <c r="Z877" s="110"/>
      <c r="AA877" s="110"/>
    </row>
    <row r="878" spans="1:27" ht="15.75" customHeight="1">
      <c r="A878" s="110"/>
      <c r="B878" s="110"/>
      <c r="C878" s="110"/>
      <c r="D878" s="110"/>
      <c r="E878" s="110"/>
      <c r="F878" s="110"/>
      <c r="G878" s="110"/>
      <c r="H878" s="110"/>
      <c r="I878" s="110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  <c r="X878" s="110"/>
      <c r="Y878" s="110"/>
      <c r="Z878" s="110"/>
      <c r="AA878" s="110"/>
    </row>
    <row r="879" spans="1:27" ht="15.75" customHeight="1">
      <c r="A879" s="110"/>
      <c r="B879" s="110"/>
      <c r="C879" s="110"/>
      <c r="D879" s="110"/>
      <c r="E879" s="110"/>
      <c r="F879" s="110"/>
      <c r="G879" s="110"/>
      <c r="H879" s="110"/>
      <c r="I879" s="110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  <c r="X879" s="110"/>
      <c r="Y879" s="110"/>
      <c r="Z879" s="110"/>
      <c r="AA879" s="110"/>
    </row>
    <row r="880" spans="1:27" ht="15.75" customHeight="1">
      <c r="A880" s="110"/>
      <c r="B880" s="110"/>
      <c r="C880" s="110"/>
      <c r="D880" s="110"/>
      <c r="E880" s="110"/>
      <c r="F880" s="110"/>
      <c r="G880" s="110"/>
      <c r="H880" s="110"/>
      <c r="I880" s="110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  <c r="X880" s="110"/>
      <c r="Y880" s="110"/>
      <c r="Z880" s="110"/>
      <c r="AA880" s="110"/>
    </row>
    <row r="881" spans="1:27" ht="15.75" customHeight="1">
      <c r="A881" s="110"/>
      <c r="B881" s="110"/>
      <c r="C881" s="110"/>
      <c r="D881" s="110"/>
      <c r="E881" s="110"/>
      <c r="F881" s="110"/>
      <c r="G881" s="110"/>
      <c r="H881" s="110"/>
      <c r="I881" s="110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  <c r="X881" s="110"/>
      <c r="Y881" s="110"/>
      <c r="Z881" s="110"/>
      <c r="AA881" s="110"/>
    </row>
    <row r="882" spans="1:27" ht="15.75" customHeight="1">
      <c r="A882" s="110"/>
      <c r="B882" s="110"/>
      <c r="C882" s="110"/>
      <c r="D882" s="110"/>
      <c r="E882" s="110"/>
      <c r="F882" s="110"/>
      <c r="G882" s="110"/>
      <c r="H882" s="110"/>
      <c r="I882" s="110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  <c r="X882" s="110"/>
      <c r="Y882" s="110"/>
      <c r="Z882" s="110"/>
      <c r="AA882" s="110"/>
    </row>
    <row r="883" spans="1:27" ht="15.75" customHeight="1">
      <c r="A883" s="110"/>
      <c r="B883" s="110"/>
      <c r="C883" s="110"/>
      <c r="D883" s="110"/>
      <c r="E883" s="110"/>
      <c r="F883" s="110"/>
      <c r="G883" s="110"/>
      <c r="H883" s="110"/>
      <c r="I883" s="110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  <c r="X883" s="110"/>
      <c r="Y883" s="110"/>
      <c r="Z883" s="110"/>
      <c r="AA883" s="110"/>
    </row>
    <row r="884" spans="1:27" ht="15.75" customHeight="1">
      <c r="A884" s="110"/>
      <c r="B884" s="110"/>
      <c r="C884" s="110"/>
      <c r="D884" s="110"/>
      <c r="E884" s="110"/>
      <c r="F884" s="110"/>
      <c r="G884" s="110"/>
      <c r="H884" s="110"/>
      <c r="I884" s="110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  <c r="X884" s="110"/>
      <c r="Y884" s="110"/>
      <c r="Z884" s="110"/>
      <c r="AA884" s="110"/>
    </row>
    <row r="885" spans="1:27" ht="15.75" customHeight="1">
      <c r="A885" s="110"/>
      <c r="B885" s="110"/>
      <c r="C885" s="110"/>
      <c r="D885" s="110"/>
      <c r="E885" s="110"/>
      <c r="F885" s="110"/>
      <c r="G885" s="110"/>
      <c r="H885" s="110"/>
      <c r="I885" s="110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0"/>
      <c r="Y885" s="110"/>
      <c r="Z885" s="110"/>
      <c r="AA885" s="110"/>
    </row>
    <row r="886" spans="1:27" ht="15.75" customHeight="1">
      <c r="A886" s="110"/>
      <c r="B886" s="110"/>
      <c r="C886" s="110"/>
      <c r="D886" s="110"/>
      <c r="E886" s="110"/>
      <c r="F886" s="110"/>
      <c r="G886" s="110"/>
      <c r="H886" s="110"/>
      <c r="I886" s="110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  <c r="X886" s="110"/>
      <c r="Y886" s="110"/>
      <c r="Z886" s="110"/>
      <c r="AA886" s="110"/>
    </row>
    <row r="887" spans="1:27" ht="15.75" customHeight="1">
      <c r="A887" s="110"/>
      <c r="B887" s="110"/>
      <c r="C887" s="110"/>
      <c r="D887" s="110"/>
      <c r="E887" s="110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  <c r="X887" s="110"/>
      <c r="Y887" s="110"/>
      <c r="Z887" s="110"/>
      <c r="AA887" s="110"/>
    </row>
    <row r="888" spans="1:27" ht="15.75" customHeight="1">
      <c r="A888" s="110"/>
      <c r="B888" s="110"/>
      <c r="C888" s="110"/>
      <c r="D888" s="110"/>
      <c r="E888" s="110"/>
      <c r="F888" s="110"/>
      <c r="G888" s="110"/>
      <c r="H888" s="110"/>
      <c r="I888" s="110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  <c r="X888" s="110"/>
      <c r="Y888" s="110"/>
      <c r="Z888" s="110"/>
      <c r="AA888" s="110"/>
    </row>
    <row r="889" spans="1:27" ht="15.75" customHeight="1">
      <c r="A889" s="110"/>
      <c r="B889" s="110"/>
      <c r="C889" s="110"/>
      <c r="D889" s="110"/>
      <c r="E889" s="110"/>
      <c r="F889" s="110"/>
      <c r="G889" s="110"/>
      <c r="H889" s="110"/>
      <c r="I889" s="110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  <c r="X889" s="110"/>
      <c r="Y889" s="110"/>
      <c r="Z889" s="110"/>
      <c r="AA889" s="110"/>
    </row>
    <row r="890" spans="1:27" ht="15.75" customHeight="1">
      <c r="A890" s="110"/>
      <c r="B890" s="110"/>
      <c r="C890" s="110"/>
      <c r="D890" s="110"/>
      <c r="E890" s="110"/>
      <c r="F890" s="110"/>
      <c r="G890" s="110"/>
      <c r="H890" s="110"/>
      <c r="I890" s="110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  <c r="X890" s="110"/>
      <c r="Y890" s="110"/>
      <c r="Z890" s="110"/>
      <c r="AA890" s="110"/>
    </row>
    <row r="891" spans="1:27" ht="15.75" customHeight="1">
      <c r="A891" s="110"/>
      <c r="B891" s="110"/>
      <c r="C891" s="110"/>
      <c r="D891" s="110"/>
      <c r="E891" s="110"/>
      <c r="F891" s="110"/>
      <c r="G891" s="110"/>
      <c r="H891" s="110"/>
      <c r="I891" s="110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  <c r="X891" s="110"/>
      <c r="Y891" s="110"/>
      <c r="Z891" s="110"/>
      <c r="AA891" s="110"/>
    </row>
    <row r="892" spans="1:27" ht="15.75" customHeight="1">
      <c r="A892" s="110"/>
      <c r="B892" s="110"/>
      <c r="C892" s="110"/>
      <c r="D892" s="110"/>
      <c r="E892" s="110"/>
      <c r="F892" s="110"/>
      <c r="G892" s="110"/>
      <c r="H892" s="110"/>
      <c r="I892" s="110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  <c r="X892" s="110"/>
      <c r="Y892" s="110"/>
      <c r="Z892" s="110"/>
      <c r="AA892" s="110"/>
    </row>
    <row r="893" spans="1:27" ht="15.75" customHeight="1">
      <c r="A893" s="110"/>
      <c r="B893" s="110"/>
      <c r="C893" s="110"/>
      <c r="D893" s="110"/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  <c r="X893" s="110"/>
      <c r="Y893" s="110"/>
      <c r="Z893" s="110"/>
      <c r="AA893" s="110"/>
    </row>
    <row r="894" spans="1:27" ht="15.75" customHeight="1">
      <c r="A894" s="110"/>
      <c r="B894" s="110"/>
      <c r="C894" s="110"/>
      <c r="D894" s="110"/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  <c r="X894" s="110"/>
      <c r="Y894" s="110"/>
      <c r="Z894" s="110"/>
      <c r="AA894" s="110"/>
    </row>
    <row r="895" spans="1:27" ht="15.75" customHeight="1">
      <c r="A895" s="110"/>
      <c r="B895" s="110"/>
      <c r="C895" s="110"/>
      <c r="D895" s="110"/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  <c r="X895" s="110"/>
      <c r="Y895" s="110"/>
      <c r="Z895" s="110"/>
      <c r="AA895" s="110"/>
    </row>
    <row r="896" spans="1:27" ht="15.75" customHeight="1">
      <c r="A896" s="110"/>
      <c r="B896" s="110"/>
      <c r="C896" s="110"/>
      <c r="D896" s="110"/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  <c r="X896" s="110"/>
      <c r="Y896" s="110"/>
      <c r="Z896" s="110"/>
      <c r="AA896" s="110"/>
    </row>
    <row r="897" spans="1:27" ht="15.75" customHeight="1">
      <c r="A897" s="110"/>
      <c r="B897" s="110"/>
      <c r="C897" s="110"/>
      <c r="D897" s="110"/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  <c r="X897" s="110"/>
      <c r="Y897" s="110"/>
      <c r="Z897" s="110"/>
      <c r="AA897" s="110"/>
    </row>
    <row r="898" spans="1:27" ht="15.75" customHeight="1">
      <c r="A898" s="110"/>
      <c r="B898" s="110"/>
      <c r="C898" s="110"/>
      <c r="D898" s="110"/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  <c r="X898" s="110"/>
      <c r="Y898" s="110"/>
      <c r="Z898" s="110"/>
      <c r="AA898" s="110"/>
    </row>
    <row r="899" spans="1:27" ht="15.75" customHeight="1">
      <c r="A899" s="110"/>
      <c r="B899" s="110"/>
      <c r="C899" s="110"/>
      <c r="D899" s="110"/>
      <c r="E899" s="110"/>
      <c r="F899" s="110"/>
      <c r="G899" s="110"/>
      <c r="H899" s="110"/>
      <c r="I899" s="110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  <c r="X899" s="110"/>
      <c r="Y899" s="110"/>
      <c r="Z899" s="110"/>
      <c r="AA899" s="110"/>
    </row>
    <row r="900" spans="1:27" ht="15.75" customHeight="1">
      <c r="A900" s="110"/>
      <c r="B900" s="110"/>
      <c r="C900" s="110"/>
      <c r="D900" s="110"/>
      <c r="E900" s="110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  <c r="X900" s="110"/>
      <c r="Y900" s="110"/>
      <c r="Z900" s="110"/>
      <c r="AA900" s="110"/>
    </row>
    <row r="901" spans="1:27" ht="15.75" customHeight="1">
      <c r="A901" s="110"/>
      <c r="B901" s="110"/>
      <c r="C901" s="110"/>
      <c r="D901" s="110"/>
      <c r="E901" s="110"/>
      <c r="F901" s="110"/>
      <c r="G901" s="110"/>
      <c r="H901" s="110"/>
      <c r="I901" s="110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  <c r="X901" s="110"/>
      <c r="Y901" s="110"/>
      <c r="Z901" s="110"/>
      <c r="AA901" s="110"/>
    </row>
    <row r="902" spans="1:27" ht="15.75" customHeight="1">
      <c r="A902" s="110"/>
      <c r="B902" s="110"/>
      <c r="C902" s="110"/>
      <c r="D902" s="110"/>
      <c r="E902" s="110"/>
      <c r="F902" s="110"/>
      <c r="G902" s="110"/>
      <c r="H902" s="110"/>
      <c r="I902" s="110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  <c r="X902" s="110"/>
      <c r="Y902" s="110"/>
      <c r="Z902" s="110"/>
      <c r="AA902" s="110"/>
    </row>
    <row r="903" spans="1:27" ht="15.75" customHeight="1">
      <c r="A903" s="110"/>
      <c r="B903" s="110"/>
      <c r="C903" s="110"/>
      <c r="D903" s="110"/>
      <c r="E903" s="110"/>
      <c r="F903" s="110"/>
      <c r="G903" s="110"/>
      <c r="H903" s="110"/>
      <c r="I903" s="110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  <c r="X903" s="110"/>
      <c r="Y903" s="110"/>
      <c r="Z903" s="110"/>
      <c r="AA903" s="110"/>
    </row>
    <row r="904" spans="1:27" ht="15.75" customHeight="1">
      <c r="A904" s="110"/>
      <c r="B904" s="110"/>
      <c r="C904" s="110"/>
      <c r="D904" s="110"/>
      <c r="E904" s="110"/>
      <c r="F904" s="110"/>
      <c r="G904" s="110"/>
      <c r="H904" s="110"/>
      <c r="I904" s="110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  <c r="X904" s="110"/>
      <c r="Y904" s="110"/>
      <c r="Z904" s="110"/>
      <c r="AA904" s="110"/>
    </row>
    <row r="905" spans="1:27" ht="15.75" customHeight="1">
      <c r="A905" s="110"/>
      <c r="B905" s="110"/>
      <c r="C905" s="110"/>
      <c r="D905" s="110"/>
      <c r="E905" s="110"/>
      <c r="F905" s="110"/>
      <c r="G905" s="110"/>
      <c r="H905" s="110"/>
      <c r="I905" s="110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  <c r="X905" s="110"/>
      <c r="Y905" s="110"/>
      <c r="Z905" s="110"/>
      <c r="AA905" s="110"/>
    </row>
    <row r="906" spans="1:27" ht="15.75" customHeight="1">
      <c r="A906" s="110"/>
      <c r="B906" s="110"/>
      <c r="C906" s="110"/>
      <c r="D906" s="110"/>
      <c r="E906" s="110"/>
      <c r="F906" s="110"/>
      <c r="G906" s="110"/>
      <c r="H906" s="110"/>
      <c r="I906" s="110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  <c r="X906" s="110"/>
      <c r="Y906" s="110"/>
      <c r="Z906" s="110"/>
      <c r="AA906" s="110"/>
    </row>
    <row r="907" spans="1:27" ht="15.75" customHeight="1">
      <c r="A907" s="110"/>
      <c r="B907" s="110"/>
      <c r="C907" s="110"/>
      <c r="D907" s="110"/>
      <c r="E907" s="110"/>
      <c r="F907" s="110"/>
      <c r="G907" s="110"/>
      <c r="H907" s="110"/>
      <c r="I907" s="110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  <c r="X907" s="110"/>
      <c r="Y907" s="110"/>
      <c r="Z907" s="110"/>
      <c r="AA907" s="110"/>
    </row>
    <row r="908" spans="1:27" ht="15.75" customHeight="1">
      <c r="A908" s="110"/>
      <c r="B908" s="110"/>
      <c r="C908" s="110"/>
      <c r="D908" s="110"/>
      <c r="E908" s="110"/>
      <c r="F908" s="110"/>
      <c r="G908" s="110"/>
      <c r="H908" s="110"/>
      <c r="I908" s="110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  <c r="X908" s="110"/>
      <c r="Y908" s="110"/>
      <c r="Z908" s="110"/>
      <c r="AA908" s="110"/>
    </row>
    <row r="909" spans="1:27" ht="15.75" customHeight="1">
      <c r="A909" s="110"/>
      <c r="B909" s="110"/>
      <c r="C909" s="110"/>
      <c r="D909" s="110"/>
      <c r="E909" s="110"/>
      <c r="F909" s="110"/>
      <c r="G909" s="110"/>
      <c r="H909" s="110"/>
      <c r="I909" s="110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  <c r="X909" s="110"/>
      <c r="Y909" s="110"/>
      <c r="Z909" s="110"/>
      <c r="AA909" s="110"/>
    </row>
    <row r="910" spans="1:27" ht="15.75" customHeight="1">
      <c r="A910" s="110"/>
      <c r="B910" s="110"/>
      <c r="C910" s="110"/>
      <c r="D910" s="110"/>
      <c r="E910" s="110"/>
      <c r="F910" s="110"/>
      <c r="G910" s="110"/>
      <c r="H910" s="110"/>
      <c r="I910" s="110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  <c r="X910" s="110"/>
      <c r="Y910" s="110"/>
      <c r="Z910" s="110"/>
      <c r="AA910" s="110"/>
    </row>
    <row r="911" spans="1:27" ht="15.75" customHeight="1">
      <c r="A911" s="110"/>
      <c r="B911" s="110"/>
      <c r="C911" s="110"/>
      <c r="D911" s="110"/>
      <c r="E911" s="110"/>
      <c r="F911" s="110"/>
      <c r="G911" s="110"/>
      <c r="H911" s="110"/>
      <c r="I911" s="110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  <c r="X911" s="110"/>
      <c r="Y911" s="110"/>
      <c r="Z911" s="110"/>
      <c r="AA911" s="110"/>
    </row>
    <row r="912" spans="1:27" ht="15.75" customHeight="1">
      <c r="A912" s="110"/>
      <c r="B912" s="110"/>
      <c r="C912" s="110"/>
      <c r="D912" s="110"/>
      <c r="E912" s="110"/>
      <c r="F912" s="110"/>
      <c r="G912" s="110"/>
      <c r="H912" s="110"/>
      <c r="I912" s="110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  <c r="X912" s="110"/>
      <c r="Y912" s="110"/>
      <c r="Z912" s="110"/>
      <c r="AA912" s="110"/>
    </row>
    <row r="913" spans="1:27" ht="15.75" customHeight="1">
      <c r="A913" s="110"/>
      <c r="B913" s="110"/>
      <c r="C913" s="110"/>
      <c r="D913" s="110"/>
      <c r="E913" s="110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  <c r="X913" s="110"/>
      <c r="Y913" s="110"/>
      <c r="Z913" s="110"/>
      <c r="AA913" s="110"/>
    </row>
    <row r="914" spans="1:27" ht="15.75" customHeight="1">
      <c r="A914" s="110"/>
      <c r="B914" s="110"/>
      <c r="C914" s="110"/>
      <c r="D914" s="110"/>
      <c r="E914" s="110"/>
      <c r="F914" s="110"/>
      <c r="G914" s="110"/>
      <c r="H914" s="110"/>
      <c r="I914" s="110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  <c r="X914" s="110"/>
      <c r="Y914" s="110"/>
      <c r="Z914" s="110"/>
      <c r="AA914" s="110"/>
    </row>
    <row r="915" spans="1:27" ht="15.75" customHeight="1">
      <c r="A915" s="110"/>
      <c r="B915" s="110"/>
      <c r="C915" s="110"/>
      <c r="D915" s="110"/>
      <c r="E915" s="110"/>
      <c r="F915" s="110"/>
      <c r="G915" s="110"/>
      <c r="H915" s="110"/>
      <c r="I915" s="110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  <c r="X915" s="110"/>
      <c r="Y915" s="110"/>
      <c r="Z915" s="110"/>
      <c r="AA915" s="110"/>
    </row>
    <row r="916" spans="1:27" ht="15.75" customHeight="1">
      <c r="A916" s="110"/>
      <c r="B916" s="110"/>
      <c r="C916" s="110"/>
      <c r="D916" s="110"/>
      <c r="E916" s="110"/>
      <c r="F916" s="110"/>
      <c r="G916" s="110"/>
      <c r="H916" s="110"/>
      <c r="I916" s="110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  <c r="X916" s="110"/>
      <c r="Y916" s="110"/>
      <c r="Z916" s="110"/>
      <c r="AA916" s="110"/>
    </row>
    <row r="917" spans="1:27" ht="15.75" customHeight="1">
      <c r="A917" s="110"/>
      <c r="B917" s="110"/>
      <c r="C917" s="110"/>
      <c r="D917" s="110"/>
      <c r="E917" s="110"/>
      <c r="F917" s="110"/>
      <c r="G917" s="110"/>
      <c r="H917" s="110"/>
      <c r="I917" s="110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  <c r="X917" s="110"/>
      <c r="Y917" s="110"/>
      <c r="Z917" s="110"/>
      <c r="AA917" s="110"/>
    </row>
    <row r="918" spans="1:27" ht="15.75" customHeight="1">
      <c r="A918" s="110"/>
      <c r="B918" s="110"/>
      <c r="C918" s="110"/>
      <c r="D918" s="110"/>
      <c r="E918" s="110"/>
      <c r="F918" s="110"/>
      <c r="G918" s="110"/>
      <c r="H918" s="110"/>
      <c r="I918" s="110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  <c r="X918" s="110"/>
      <c r="Y918" s="110"/>
      <c r="Z918" s="110"/>
      <c r="AA918" s="110"/>
    </row>
    <row r="919" spans="1:27" ht="15.75" customHeight="1">
      <c r="A919" s="110"/>
      <c r="B919" s="110"/>
      <c r="C919" s="110"/>
      <c r="D919" s="110"/>
      <c r="E919" s="110"/>
      <c r="F919" s="110"/>
      <c r="G919" s="110"/>
      <c r="H919" s="110"/>
      <c r="I919" s="110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  <c r="X919" s="110"/>
      <c r="Y919" s="110"/>
      <c r="Z919" s="110"/>
      <c r="AA919" s="110"/>
    </row>
    <row r="920" spans="1:27" ht="15.75" customHeight="1">
      <c r="A920" s="110"/>
      <c r="B920" s="110"/>
      <c r="C920" s="110"/>
      <c r="D920" s="110"/>
      <c r="E920" s="110"/>
      <c r="F920" s="110"/>
      <c r="G920" s="110"/>
      <c r="H920" s="110"/>
      <c r="I920" s="110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  <c r="X920" s="110"/>
      <c r="Y920" s="110"/>
      <c r="Z920" s="110"/>
      <c r="AA920" s="110"/>
    </row>
    <row r="921" spans="1:27" ht="15.75" customHeight="1">
      <c r="A921" s="110"/>
      <c r="B921" s="110"/>
      <c r="C921" s="110"/>
      <c r="D921" s="110"/>
      <c r="E921" s="110"/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  <c r="X921" s="110"/>
      <c r="Y921" s="110"/>
      <c r="Z921" s="110"/>
      <c r="AA921" s="110"/>
    </row>
    <row r="922" spans="1:27" ht="15.75" customHeight="1">
      <c r="A922" s="110"/>
      <c r="B922" s="110"/>
      <c r="C922" s="110"/>
      <c r="D922" s="110"/>
      <c r="E922" s="110"/>
      <c r="F922" s="110"/>
      <c r="G922" s="110"/>
      <c r="H922" s="110"/>
      <c r="I922" s="110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  <c r="X922" s="110"/>
      <c r="Y922" s="110"/>
      <c r="Z922" s="110"/>
      <c r="AA922" s="110"/>
    </row>
    <row r="923" spans="1:27" ht="15.75" customHeight="1">
      <c r="A923" s="110"/>
      <c r="B923" s="110"/>
      <c r="C923" s="110"/>
      <c r="D923" s="110"/>
      <c r="E923" s="110"/>
      <c r="F923" s="110"/>
      <c r="G923" s="110"/>
      <c r="H923" s="110"/>
      <c r="I923" s="110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  <c r="X923" s="110"/>
      <c r="Y923" s="110"/>
      <c r="Z923" s="110"/>
      <c r="AA923" s="110"/>
    </row>
    <row r="924" spans="1:27" ht="15.75" customHeight="1">
      <c r="A924" s="110"/>
      <c r="B924" s="110"/>
      <c r="C924" s="110"/>
      <c r="D924" s="110"/>
      <c r="E924" s="110"/>
      <c r="F924" s="110"/>
      <c r="G924" s="110"/>
      <c r="H924" s="110"/>
      <c r="I924" s="110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  <c r="X924" s="110"/>
      <c r="Y924" s="110"/>
      <c r="Z924" s="110"/>
      <c r="AA924" s="110"/>
    </row>
    <row r="925" spans="1:27" ht="15.75" customHeight="1">
      <c r="A925" s="110"/>
      <c r="B925" s="110"/>
      <c r="C925" s="110"/>
      <c r="D925" s="110"/>
      <c r="E925" s="110"/>
      <c r="F925" s="110"/>
      <c r="G925" s="110"/>
      <c r="H925" s="110"/>
      <c r="I925" s="110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  <c r="X925" s="110"/>
      <c r="Y925" s="110"/>
      <c r="Z925" s="110"/>
      <c r="AA925" s="110"/>
    </row>
    <row r="926" spans="1:27" ht="15.75" customHeight="1">
      <c r="A926" s="110"/>
      <c r="B926" s="110"/>
      <c r="C926" s="110"/>
      <c r="D926" s="110"/>
      <c r="E926" s="110"/>
      <c r="F926" s="110"/>
      <c r="G926" s="110"/>
      <c r="H926" s="110"/>
      <c r="I926" s="110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  <c r="X926" s="110"/>
      <c r="Y926" s="110"/>
      <c r="Z926" s="110"/>
      <c r="AA926" s="110"/>
    </row>
    <row r="927" spans="1:27" ht="15.75" customHeight="1">
      <c r="A927" s="110"/>
      <c r="B927" s="110"/>
      <c r="C927" s="110"/>
      <c r="D927" s="110"/>
      <c r="E927" s="110"/>
      <c r="F927" s="110"/>
      <c r="G927" s="110"/>
      <c r="H927" s="110"/>
      <c r="I927" s="110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  <c r="X927" s="110"/>
      <c r="Y927" s="110"/>
      <c r="Z927" s="110"/>
      <c r="AA927" s="110"/>
    </row>
    <row r="928" spans="1:27" ht="15.75" customHeight="1">
      <c r="A928" s="110"/>
      <c r="B928" s="110"/>
      <c r="C928" s="110"/>
      <c r="D928" s="110"/>
      <c r="E928" s="110"/>
      <c r="F928" s="110"/>
      <c r="G928" s="110"/>
      <c r="H928" s="110"/>
      <c r="I928" s="110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  <c r="X928" s="110"/>
      <c r="Y928" s="110"/>
      <c r="Z928" s="110"/>
      <c r="AA928" s="110"/>
    </row>
    <row r="929" spans="1:27" ht="15.75" customHeight="1">
      <c r="A929" s="110"/>
      <c r="B929" s="110"/>
      <c r="C929" s="110"/>
      <c r="D929" s="110"/>
      <c r="E929" s="110"/>
      <c r="F929" s="110"/>
      <c r="G929" s="110"/>
      <c r="H929" s="110"/>
      <c r="I929" s="110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  <c r="X929" s="110"/>
      <c r="Y929" s="110"/>
      <c r="Z929" s="110"/>
      <c r="AA929" s="110"/>
    </row>
    <row r="930" spans="1:27" ht="15.75" customHeight="1">
      <c r="A930" s="110"/>
      <c r="B930" s="110"/>
      <c r="C930" s="110"/>
      <c r="D930" s="110"/>
      <c r="E930" s="110"/>
      <c r="F930" s="110"/>
      <c r="G930" s="110"/>
      <c r="H930" s="110"/>
      <c r="I930" s="110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  <c r="X930" s="110"/>
      <c r="Y930" s="110"/>
      <c r="Z930" s="110"/>
      <c r="AA930" s="110"/>
    </row>
    <row r="931" spans="1:27" ht="15.75" customHeight="1">
      <c r="A931" s="110"/>
      <c r="B931" s="110"/>
      <c r="C931" s="110"/>
      <c r="D931" s="110"/>
      <c r="E931" s="110"/>
      <c r="F931" s="110"/>
      <c r="G931" s="110"/>
      <c r="H931" s="110"/>
      <c r="I931" s="110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  <c r="X931" s="110"/>
      <c r="Y931" s="110"/>
      <c r="Z931" s="110"/>
      <c r="AA931" s="110"/>
    </row>
    <row r="932" spans="1:27" ht="15.75" customHeight="1">
      <c r="A932" s="110"/>
      <c r="B932" s="110"/>
      <c r="C932" s="110"/>
      <c r="D932" s="110"/>
      <c r="E932" s="110"/>
      <c r="F932" s="110"/>
      <c r="G932" s="110"/>
      <c r="H932" s="110"/>
      <c r="I932" s="110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  <c r="X932" s="110"/>
      <c r="Y932" s="110"/>
      <c r="Z932" s="110"/>
      <c r="AA932" s="110"/>
    </row>
    <row r="933" spans="1:27" ht="15.75" customHeight="1">
      <c r="A933" s="110"/>
      <c r="B933" s="110"/>
      <c r="C933" s="110"/>
      <c r="D933" s="110"/>
      <c r="E933" s="110"/>
      <c r="F933" s="110"/>
      <c r="G933" s="110"/>
      <c r="H933" s="110"/>
      <c r="I933" s="110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  <c r="X933" s="110"/>
      <c r="Y933" s="110"/>
      <c r="Z933" s="110"/>
      <c r="AA933" s="110"/>
    </row>
    <row r="934" spans="1:27" ht="15.75" customHeight="1">
      <c r="A934" s="110"/>
      <c r="B934" s="110"/>
      <c r="C934" s="110"/>
      <c r="D934" s="110"/>
      <c r="E934" s="110"/>
      <c r="F934" s="110"/>
      <c r="G934" s="110"/>
      <c r="H934" s="110"/>
      <c r="I934" s="110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  <c r="X934" s="110"/>
      <c r="Y934" s="110"/>
      <c r="Z934" s="110"/>
      <c r="AA934" s="110"/>
    </row>
    <row r="935" spans="1:27" ht="15.75" customHeight="1">
      <c r="A935" s="110"/>
      <c r="B935" s="110"/>
      <c r="C935" s="110"/>
      <c r="D935" s="110"/>
      <c r="E935" s="110"/>
      <c r="F935" s="110"/>
      <c r="G935" s="110"/>
      <c r="H935" s="110"/>
      <c r="I935" s="110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  <c r="X935" s="110"/>
      <c r="Y935" s="110"/>
      <c r="Z935" s="110"/>
      <c r="AA935" s="110"/>
    </row>
    <row r="936" spans="1:27" ht="15.75" customHeight="1">
      <c r="A936" s="110"/>
      <c r="B936" s="110"/>
      <c r="C936" s="110"/>
      <c r="D936" s="110"/>
      <c r="E936" s="110"/>
      <c r="F936" s="110"/>
      <c r="G936" s="110"/>
      <c r="H936" s="110"/>
      <c r="I936" s="110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  <c r="X936" s="110"/>
      <c r="Y936" s="110"/>
      <c r="Z936" s="110"/>
      <c r="AA936" s="110"/>
    </row>
    <row r="937" spans="1:27" ht="15.75" customHeight="1">
      <c r="A937" s="110"/>
      <c r="B937" s="110"/>
      <c r="C937" s="110"/>
      <c r="D937" s="110"/>
      <c r="E937" s="110"/>
      <c r="F937" s="110"/>
      <c r="G937" s="110"/>
      <c r="H937" s="110"/>
      <c r="I937" s="110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  <c r="X937" s="110"/>
      <c r="Y937" s="110"/>
      <c r="Z937" s="110"/>
      <c r="AA937" s="110"/>
    </row>
    <row r="938" spans="1:27" ht="15.75" customHeight="1">
      <c r="A938" s="110"/>
      <c r="B938" s="110"/>
      <c r="C938" s="110"/>
      <c r="D938" s="110"/>
      <c r="E938" s="110"/>
      <c r="F938" s="110"/>
      <c r="G938" s="110"/>
      <c r="H938" s="110"/>
      <c r="I938" s="110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  <c r="X938" s="110"/>
      <c r="Y938" s="110"/>
      <c r="Z938" s="110"/>
      <c r="AA938" s="110"/>
    </row>
    <row r="939" spans="1:27" ht="15.75" customHeight="1">
      <c r="A939" s="110"/>
      <c r="B939" s="110"/>
      <c r="C939" s="110"/>
      <c r="D939" s="110"/>
      <c r="E939" s="110"/>
      <c r="F939" s="110"/>
      <c r="G939" s="110"/>
      <c r="H939" s="110"/>
      <c r="I939" s="110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  <c r="X939" s="110"/>
      <c r="Y939" s="110"/>
      <c r="Z939" s="110"/>
      <c r="AA939" s="110"/>
    </row>
    <row r="940" spans="1:27" ht="15.75" customHeight="1">
      <c r="A940" s="110"/>
      <c r="B940" s="110"/>
      <c r="C940" s="110"/>
      <c r="D940" s="110"/>
      <c r="E940" s="110"/>
      <c r="F940" s="110"/>
      <c r="G940" s="110"/>
      <c r="H940" s="110"/>
      <c r="I940" s="110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  <c r="X940" s="110"/>
      <c r="Y940" s="110"/>
      <c r="Z940" s="110"/>
      <c r="AA940" s="110"/>
    </row>
    <row r="941" spans="1:27" ht="15.75" customHeight="1">
      <c r="A941" s="110"/>
      <c r="B941" s="110"/>
      <c r="C941" s="110"/>
      <c r="D941" s="110"/>
      <c r="E941" s="110"/>
      <c r="F941" s="110"/>
      <c r="G941" s="110"/>
      <c r="H941" s="110"/>
      <c r="I941" s="110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  <c r="X941" s="110"/>
      <c r="Y941" s="110"/>
      <c r="Z941" s="110"/>
      <c r="AA941" s="110"/>
    </row>
    <row r="942" spans="1:27" ht="15.75" customHeight="1">
      <c r="A942" s="110"/>
      <c r="B942" s="110"/>
      <c r="C942" s="110"/>
      <c r="D942" s="110"/>
      <c r="E942" s="110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  <c r="X942" s="110"/>
      <c r="Y942" s="110"/>
      <c r="Z942" s="110"/>
      <c r="AA942" s="110"/>
    </row>
    <row r="943" spans="1:27" ht="15.75" customHeight="1">
      <c r="A943" s="11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  <c r="X943" s="110"/>
      <c r="Y943" s="110"/>
      <c r="Z943" s="110"/>
      <c r="AA943" s="110"/>
    </row>
    <row r="944" spans="1:27" ht="15.75" customHeight="1">
      <c r="A944" s="110"/>
      <c r="B944" s="110"/>
      <c r="C944" s="110"/>
      <c r="D944" s="110"/>
      <c r="E944" s="110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  <c r="X944" s="110"/>
      <c r="Y944" s="110"/>
      <c r="Z944" s="110"/>
      <c r="AA944" s="110"/>
    </row>
    <row r="945" spans="1:27" ht="15.75" customHeight="1">
      <c r="A945" s="110"/>
      <c r="B945" s="110"/>
      <c r="C945" s="110"/>
      <c r="D945" s="110"/>
      <c r="E945" s="110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  <c r="X945" s="110"/>
      <c r="Y945" s="110"/>
      <c r="Z945" s="110"/>
      <c r="AA945" s="110"/>
    </row>
    <row r="946" spans="1:27" ht="15.75" customHeight="1">
      <c r="A946" s="110"/>
      <c r="B946" s="110"/>
      <c r="C946" s="110"/>
      <c r="D946" s="110"/>
      <c r="E946" s="110"/>
      <c r="F946" s="110"/>
      <c r="G946" s="110"/>
      <c r="H946" s="110"/>
      <c r="I946" s="110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  <c r="X946" s="110"/>
      <c r="Y946" s="110"/>
      <c r="Z946" s="110"/>
      <c r="AA946" s="110"/>
    </row>
    <row r="947" spans="1:27" ht="15.75" customHeight="1">
      <c r="A947" s="110"/>
      <c r="B947" s="110"/>
      <c r="C947" s="110"/>
      <c r="D947" s="110"/>
      <c r="E947" s="110"/>
      <c r="F947" s="110"/>
      <c r="G947" s="110"/>
      <c r="H947" s="110"/>
      <c r="I947" s="110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  <c r="X947" s="110"/>
      <c r="Y947" s="110"/>
      <c r="Z947" s="110"/>
      <c r="AA947" s="110"/>
    </row>
    <row r="948" spans="1:27" ht="15.75" customHeight="1">
      <c r="A948" s="110"/>
      <c r="B948" s="110"/>
      <c r="C948" s="110"/>
      <c r="D948" s="110"/>
      <c r="E948" s="110"/>
      <c r="F948" s="110"/>
      <c r="G948" s="110"/>
      <c r="H948" s="110"/>
      <c r="I948" s="110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  <c r="X948" s="110"/>
      <c r="Y948" s="110"/>
      <c r="Z948" s="110"/>
      <c r="AA948" s="110"/>
    </row>
    <row r="949" spans="1:27" ht="15.75" customHeight="1">
      <c r="A949" s="110"/>
      <c r="B949" s="110"/>
      <c r="C949" s="110"/>
      <c r="D949" s="110"/>
      <c r="E949" s="110"/>
      <c r="F949" s="110"/>
      <c r="G949" s="110"/>
      <c r="H949" s="110"/>
      <c r="I949" s="110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  <c r="X949" s="110"/>
      <c r="Y949" s="110"/>
      <c r="Z949" s="110"/>
      <c r="AA949" s="110"/>
    </row>
    <row r="950" spans="1:27" ht="15.75" customHeight="1">
      <c r="A950" s="110"/>
      <c r="B950" s="110"/>
      <c r="C950" s="110"/>
      <c r="D950" s="110"/>
      <c r="E950" s="110"/>
      <c r="F950" s="110"/>
      <c r="G950" s="110"/>
      <c r="H950" s="110"/>
      <c r="I950" s="110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  <c r="X950" s="110"/>
      <c r="Y950" s="110"/>
      <c r="Z950" s="110"/>
      <c r="AA950" s="110"/>
    </row>
    <row r="951" spans="1:27" ht="15.75" customHeight="1">
      <c r="A951" s="110"/>
      <c r="B951" s="110"/>
      <c r="C951" s="110"/>
      <c r="D951" s="110"/>
      <c r="E951" s="110"/>
      <c r="F951" s="110"/>
      <c r="G951" s="110"/>
      <c r="H951" s="110"/>
      <c r="I951" s="110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  <c r="X951" s="110"/>
      <c r="Y951" s="110"/>
      <c r="Z951" s="110"/>
      <c r="AA951" s="110"/>
    </row>
    <row r="952" spans="1:27" ht="15.75" customHeight="1">
      <c r="A952" s="110"/>
      <c r="B952" s="110"/>
      <c r="C952" s="110"/>
      <c r="D952" s="110"/>
      <c r="E952" s="110"/>
      <c r="F952" s="110"/>
      <c r="G952" s="110"/>
      <c r="H952" s="110"/>
      <c r="I952" s="110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  <c r="X952" s="110"/>
      <c r="Y952" s="110"/>
      <c r="Z952" s="110"/>
      <c r="AA952" s="110"/>
    </row>
    <row r="953" spans="1:27" ht="15.75" customHeight="1">
      <c r="A953" s="110"/>
      <c r="B953" s="110"/>
      <c r="C953" s="110"/>
      <c r="D953" s="110"/>
      <c r="E953" s="110"/>
      <c r="F953" s="110"/>
      <c r="G953" s="110"/>
      <c r="H953" s="110"/>
      <c r="I953" s="110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  <c r="X953" s="110"/>
      <c r="Y953" s="110"/>
      <c r="Z953" s="110"/>
      <c r="AA953" s="110"/>
    </row>
    <row r="954" spans="1:27" ht="15.75" customHeight="1">
      <c r="A954" s="110"/>
      <c r="B954" s="110"/>
      <c r="C954" s="110"/>
      <c r="D954" s="110"/>
      <c r="E954" s="110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  <c r="X954" s="110"/>
      <c r="Y954" s="110"/>
      <c r="Z954" s="110"/>
      <c r="AA954" s="110"/>
    </row>
    <row r="955" spans="1:27" ht="15.75" customHeight="1">
      <c r="A955" s="110"/>
      <c r="B955" s="110"/>
      <c r="C955" s="110"/>
      <c r="D955" s="110"/>
      <c r="E955" s="110"/>
      <c r="F955" s="110"/>
      <c r="G955" s="110"/>
      <c r="H955" s="110"/>
      <c r="I955" s="110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  <c r="X955" s="110"/>
      <c r="Y955" s="110"/>
      <c r="Z955" s="110"/>
      <c r="AA955" s="110"/>
    </row>
    <row r="956" spans="1:27" ht="15.75" customHeight="1">
      <c r="A956" s="110"/>
      <c r="B956" s="110"/>
      <c r="C956" s="110"/>
      <c r="D956" s="110"/>
      <c r="E956" s="110"/>
      <c r="F956" s="110"/>
      <c r="G956" s="110"/>
      <c r="H956" s="110"/>
      <c r="I956" s="110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  <c r="X956" s="110"/>
      <c r="Y956" s="110"/>
      <c r="Z956" s="110"/>
      <c r="AA956" s="110"/>
    </row>
    <row r="957" spans="1:27" ht="15.75" customHeight="1">
      <c r="A957" s="110"/>
      <c r="B957" s="110"/>
      <c r="C957" s="110"/>
      <c r="D957" s="110"/>
      <c r="E957" s="110"/>
      <c r="F957" s="110"/>
      <c r="G957" s="110"/>
      <c r="H957" s="110"/>
      <c r="I957" s="110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  <c r="X957" s="110"/>
      <c r="Y957" s="110"/>
      <c r="Z957" s="110"/>
      <c r="AA957" s="110"/>
    </row>
    <row r="958" spans="1:27" ht="15.75" customHeight="1">
      <c r="A958" s="110"/>
      <c r="B958" s="110"/>
      <c r="C958" s="110"/>
      <c r="D958" s="110"/>
      <c r="E958" s="110"/>
      <c r="F958" s="110"/>
      <c r="G958" s="110"/>
      <c r="H958" s="110"/>
      <c r="I958" s="110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  <c r="X958" s="110"/>
      <c r="Y958" s="110"/>
      <c r="Z958" s="110"/>
      <c r="AA958" s="110"/>
    </row>
    <row r="959" spans="1:27" ht="15.75" customHeight="1">
      <c r="A959" s="110"/>
      <c r="B959" s="110"/>
      <c r="C959" s="110"/>
      <c r="D959" s="110"/>
      <c r="E959" s="110"/>
      <c r="F959" s="110"/>
      <c r="G959" s="110"/>
      <c r="H959" s="110"/>
      <c r="I959" s="110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  <c r="X959" s="110"/>
      <c r="Y959" s="110"/>
      <c r="Z959" s="110"/>
      <c r="AA959" s="110"/>
    </row>
    <row r="960" spans="1:27" ht="15.75" customHeight="1">
      <c r="A960" s="110"/>
      <c r="B960" s="110"/>
      <c r="C960" s="110"/>
      <c r="D960" s="110"/>
      <c r="E960" s="110"/>
      <c r="F960" s="110"/>
      <c r="G960" s="110"/>
      <c r="H960" s="110"/>
      <c r="I960" s="110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  <c r="X960" s="110"/>
      <c r="Y960" s="110"/>
      <c r="Z960" s="110"/>
      <c r="AA960" s="110"/>
    </row>
    <row r="961" spans="1:27" ht="15.75" customHeight="1">
      <c r="A961" s="110"/>
      <c r="B961" s="110"/>
      <c r="C961" s="110"/>
      <c r="D961" s="110"/>
      <c r="E961" s="110"/>
      <c r="F961" s="110"/>
      <c r="G961" s="110"/>
      <c r="H961" s="110"/>
      <c r="I961" s="110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  <c r="X961" s="110"/>
      <c r="Y961" s="110"/>
      <c r="Z961" s="110"/>
      <c r="AA961" s="110"/>
    </row>
    <row r="962" spans="1:27" ht="15.75" customHeight="1">
      <c r="A962" s="110"/>
      <c r="B962" s="110"/>
      <c r="C962" s="110"/>
      <c r="D962" s="110"/>
      <c r="E962" s="110"/>
      <c r="F962" s="110"/>
      <c r="G962" s="110"/>
      <c r="H962" s="110"/>
      <c r="I962" s="110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  <c r="X962" s="110"/>
      <c r="Y962" s="110"/>
      <c r="Z962" s="110"/>
      <c r="AA962" s="110"/>
    </row>
    <row r="963" spans="1:27" ht="15.75" customHeight="1">
      <c r="A963" s="110"/>
      <c r="B963" s="110"/>
      <c r="C963" s="110"/>
      <c r="D963" s="110"/>
      <c r="E963" s="110"/>
      <c r="F963" s="110"/>
      <c r="G963" s="110"/>
      <c r="H963" s="110"/>
      <c r="I963" s="110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  <c r="X963" s="110"/>
      <c r="Y963" s="110"/>
      <c r="Z963" s="110"/>
      <c r="AA963" s="110"/>
    </row>
    <row r="964" spans="1:27" ht="15.75" customHeight="1">
      <c r="A964" s="110"/>
      <c r="B964" s="110"/>
      <c r="C964" s="110"/>
      <c r="D964" s="110"/>
      <c r="E964" s="110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  <c r="X964" s="110"/>
      <c r="Y964" s="110"/>
      <c r="Z964" s="110"/>
      <c r="AA964" s="110"/>
    </row>
    <row r="965" spans="1:27" ht="15.75" customHeight="1">
      <c r="A965" s="110"/>
      <c r="B965" s="110"/>
      <c r="C965" s="110"/>
      <c r="D965" s="110"/>
      <c r="E965" s="110"/>
      <c r="F965" s="110"/>
      <c r="G965" s="110"/>
      <c r="H965" s="110"/>
      <c r="I965" s="110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  <c r="X965" s="110"/>
      <c r="Y965" s="110"/>
      <c r="Z965" s="110"/>
      <c r="AA965" s="110"/>
    </row>
    <row r="966" spans="1:27" ht="15.75" customHeight="1">
      <c r="A966" s="110"/>
      <c r="B966" s="110"/>
      <c r="C966" s="110"/>
      <c r="D966" s="110"/>
      <c r="E966" s="110"/>
      <c r="F966" s="110"/>
      <c r="G966" s="110"/>
      <c r="H966" s="110"/>
      <c r="I966" s="110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  <c r="X966" s="110"/>
      <c r="Y966" s="110"/>
      <c r="Z966" s="110"/>
      <c r="AA966" s="110"/>
    </row>
    <row r="967" spans="1:27" ht="15.75" customHeight="1">
      <c r="A967" s="11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  <c r="X967" s="110"/>
      <c r="Y967" s="110"/>
      <c r="Z967" s="110"/>
      <c r="AA967" s="110"/>
    </row>
    <row r="968" spans="1:27" ht="15.75" customHeight="1">
      <c r="A968" s="110"/>
      <c r="B968" s="110"/>
      <c r="C968" s="110"/>
      <c r="D968" s="110"/>
      <c r="E968" s="110"/>
      <c r="F968" s="110"/>
      <c r="G968" s="110"/>
      <c r="H968" s="110"/>
      <c r="I968" s="110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  <c r="X968" s="110"/>
      <c r="Y968" s="110"/>
      <c r="Z968" s="110"/>
      <c r="AA968" s="110"/>
    </row>
    <row r="969" spans="1:27" ht="15.75" customHeight="1">
      <c r="A969" s="110"/>
      <c r="B969" s="110"/>
      <c r="C969" s="110"/>
      <c r="D969" s="110"/>
      <c r="E969" s="110"/>
      <c r="F969" s="110"/>
      <c r="G969" s="110"/>
      <c r="H969" s="110"/>
      <c r="I969" s="110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  <c r="X969" s="110"/>
      <c r="Y969" s="110"/>
      <c r="Z969" s="110"/>
      <c r="AA969" s="110"/>
    </row>
    <row r="970" spans="1:27" ht="15.75" customHeight="1">
      <c r="A970" s="110"/>
      <c r="B970" s="110"/>
      <c r="C970" s="110"/>
      <c r="D970" s="110"/>
      <c r="E970" s="110"/>
      <c r="F970" s="110"/>
      <c r="G970" s="110"/>
      <c r="H970" s="110"/>
      <c r="I970" s="110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  <c r="X970" s="110"/>
      <c r="Y970" s="110"/>
      <c r="Z970" s="110"/>
      <c r="AA970" s="110"/>
    </row>
    <row r="971" spans="1:27" ht="15.75" customHeight="1">
      <c r="A971" s="110"/>
      <c r="B971" s="110"/>
      <c r="C971" s="110"/>
      <c r="D971" s="110"/>
      <c r="E971" s="110"/>
      <c r="F971" s="110"/>
      <c r="G971" s="110"/>
      <c r="H971" s="110"/>
      <c r="I971" s="110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  <c r="X971" s="110"/>
      <c r="Y971" s="110"/>
      <c r="Z971" s="110"/>
      <c r="AA971" s="110"/>
    </row>
    <row r="972" spans="1:27" ht="15.75" customHeight="1">
      <c r="A972" s="110"/>
      <c r="B972" s="110"/>
      <c r="C972" s="110"/>
      <c r="D972" s="110"/>
      <c r="E972" s="110"/>
      <c r="F972" s="110"/>
      <c r="G972" s="110"/>
      <c r="H972" s="110"/>
      <c r="I972" s="110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  <c r="X972" s="110"/>
      <c r="Y972" s="110"/>
      <c r="Z972" s="110"/>
      <c r="AA972" s="110"/>
    </row>
    <row r="973" spans="1:27" ht="15.75" customHeight="1">
      <c r="A973" s="110"/>
      <c r="B973" s="110"/>
      <c r="C973" s="110"/>
      <c r="D973" s="110"/>
      <c r="E973" s="110"/>
      <c r="F973" s="110"/>
      <c r="G973" s="110"/>
      <c r="H973" s="110"/>
      <c r="I973" s="110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  <c r="X973" s="110"/>
      <c r="Y973" s="110"/>
      <c r="Z973" s="110"/>
      <c r="AA973" s="110"/>
    </row>
    <row r="974" spans="1:27" ht="15.75" customHeight="1">
      <c r="A974" s="110"/>
      <c r="B974" s="110"/>
      <c r="C974" s="110"/>
      <c r="D974" s="110"/>
      <c r="E974" s="110"/>
      <c r="F974" s="110"/>
      <c r="G974" s="110"/>
      <c r="H974" s="110"/>
      <c r="I974" s="110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  <c r="X974" s="110"/>
      <c r="Y974" s="110"/>
      <c r="Z974" s="110"/>
      <c r="AA974" s="110"/>
    </row>
    <row r="975" spans="1:27" ht="15.75" customHeight="1">
      <c r="A975" s="110"/>
      <c r="B975" s="110"/>
      <c r="C975" s="110"/>
      <c r="D975" s="110"/>
      <c r="E975" s="110"/>
      <c r="F975" s="110"/>
      <c r="G975" s="110"/>
      <c r="H975" s="110"/>
      <c r="I975" s="110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  <c r="X975" s="110"/>
      <c r="Y975" s="110"/>
      <c r="Z975" s="110"/>
      <c r="AA975" s="110"/>
    </row>
    <row r="976" spans="1:27" ht="15.75" customHeight="1">
      <c r="A976" s="110"/>
      <c r="B976" s="110"/>
      <c r="C976" s="110"/>
      <c r="D976" s="110"/>
      <c r="E976" s="110"/>
      <c r="F976" s="110"/>
      <c r="G976" s="110"/>
      <c r="H976" s="110"/>
      <c r="I976" s="110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  <c r="X976" s="110"/>
      <c r="Y976" s="110"/>
      <c r="Z976" s="110"/>
      <c r="AA976" s="110"/>
    </row>
    <row r="977" spans="1:27" ht="15.75" customHeight="1">
      <c r="A977" s="110"/>
      <c r="B977" s="110"/>
      <c r="C977" s="110"/>
      <c r="D977" s="110"/>
      <c r="E977" s="110"/>
      <c r="F977" s="110"/>
      <c r="G977" s="110"/>
      <c r="H977" s="110"/>
      <c r="I977" s="110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  <c r="X977" s="110"/>
      <c r="Y977" s="110"/>
      <c r="Z977" s="110"/>
      <c r="AA977" s="110"/>
    </row>
    <row r="978" spans="1:27" ht="15.75" customHeight="1">
      <c r="A978" s="110"/>
      <c r="B978" s="110"/>
      <c r="C978" s="110"/>
      <c r="D978" s="110"/>
      <c r="E978" s="110"/>
      <c r="F978" s="110"/>
      <c r="G978" s="110"/>
      <c r="H978" s="110"/>
      <c r="I978" s="110"/>
      <c r="J978" s="110"/>
      <c r="K978" s="110"/>
      <c r="L978" s="110"/>
      <c r="M978" s="110"/>
      <c r="N978" s="110"/>
      <c r="O978" s="110"/>
      <c r="P978" s="110"/>
      <c r="Q978" s="110"/>
      <c r="R978" s="110"/>
      <c r="S978" s="110"/>
      <c r="T978" s="110"/>
      <c r="U978" s="110"/>
      <c r="V978" s="110"/>
      <c r="W978" s="110"/>
      <c r="X978" s="110"/>
      <c r="Y978" s="110"/>
      <c r="Z978" s="110"/>
      <c r="AA978" s="110"/>
    </row>
    <row r="979" spans="1:27" ht="15.75" customHeight="1">
      <c r="A979" s="110"/>
      <c r="B979" s="110"/>
      <c r="C979" s="110"/>
      <c r="D979" s="110"/>
      <c r="E979" s="110"/>
      <c r="F979" s="110"/>
      <c r="G979" s="110"/>
      <c r="H979" s="110"/>
      <c r="I979" s="110"/>
      <c r="J979" s="110"/>
      <c r="K979" s="110"/>
      <c r="L979" s="110"/>
      <c r="M979" s="110"/>
      <c r="N979" s="110"/>
      <c r="O979" s="110"/>
      <c r="P979" s="110"/>
      <c r="Q979" s="110"/>
      <c r="R979" s="110"/>
      <c r="S979" s="110"/>
      <c r="T979" s="110"/>
      <c r="U979" s="110"/>
      <c r="V979" s="110"/>
      <c r="W979" s="110"/>
      <c r="X979" s="110"/>
      <c r="Y979" s="110"/>
      <c r="Z979" s="110"/>
      <c r="AA979" s="110"/>
    </row>
    <row r="980" spans="1:27" ht="15.75" customHeight="1">
      <c r="A980" s="110"/>
      <c r="B980" s="110"/>
      <c r="C980" s="110"/>
      <c r="D980" s="110"/>
      <c r="E980" s="110"/>
      <c r="F980" s="110"/>
      <c r="G980" s="110"/>
      <c r="H980" s="110"/>
      <c r="I980" s="110"/>
      <c r="J980" s="110"/>
      <c r="K980" s="110"/>
      <c r="L980" s="110"/>
      <c r="M980" s="110"/>
      <c r="N980" s="110"/>
      <c r="O980" s="110"/>
      <c r="P980" s="110"/>
      <c r="Q980" s="110"/>
      <c r="R980" s="110"/>
      <c r="S980" s="110"/>
      <c r="T980" s="110"/>
      <c r="U980" s="110"/>
      <c r="V980" s="110"/>
      <c r="W980" s="110"/>
      <c r="X980" s="110"/>
      <c r="Y980" s="110"/>
      <c r="Z980" s="110"/>
      <c r="AA980" s="110"/>
    </row>
    <row r="981" spans="1:27" ht="15.75" customHeight="1">
      <c r="A981" s="110"/>
      <c r="B981" s="110"/>
      <c r="C981" s="110"/>
      <c r="D981" s="110"/>
      <c r="E981" s="110"/>
      <c r="F981" s="110"/>
      <c r="G981" s="110"/>
      <c r="H981" s="110"/>
      <c r="I981" s="110"/>
      <c r="J981" s="110"/>
      <c r="K981" s="110"/>
      <c r="L981" s="110"/>
      <c r="M981" s="110"/>
      <c r="N981" s="110"/>
      <c r="O981" s="110"/>
      <c r="P981" s="110"/>
      <c r="Q981" s="110"/>
      <c r="R981" s="110"/>
      <c r="S981" s="110"/>
      <c r="T981" s="110"/>
      <c r="U981" s="110"/>
      <c r="V981" s="110"/>
      <c r="W981" s="110"/>
      <c r="X981" s="110"/>
      <c r="Y981" s="110"/>
      <c r="Z981" s="110"/>
      <c r="AA981" s="110"/>
    </row>
    <row r="982" spans="1:27" ht="15.75" customHeight="1">
      <c r="A982" s="110"/>
      <c r="B982" s="110"/>
      <c r="C982" s="110"/>
      <c r="D982" s="110"/>
      <c r="E982" s="110"/>
      <c r="F982" s="110"/>
      <c r="G982" s="110"/>
      <c r="H982" s="110"/>
      <c r="I982" s="110"/>
      <c r="J982" s="110"/>
      <c r="K982" s="110"/>
      <c r="L982" s="110"/>
      <c r="M982" s="110"/>
      <c r="N982" s="110"/>
      <c r="O982" s="110"/>
      <c r="P982" s="110"/>
      <c r="Q982" s="110"/>
      <c r="R982" s="110"/>
      <c r="S982" s="110"/>
      <c r="T982" s="110"/>
      <c r="U982" s="110"/>
      <c r="V982" s="110"/>
      <c r="W982" s="110"/>
      <c r="X982" s="110"/>
      <c r="Y982" s="110"/>
      <c r="Z982" s="110"/>
      <c r="AA982" s="110"/>
    </row>
    <row r="983" spans="1:27" ht="15.75" customHeight="1">
      <c r="A983" s="110"/>
      <c r="B983" s="110"/>
      <c r="C983" s="110"/>
      <c r="D983" s="110"/>
      <c r="E983" s="110"/>
      <c r="F983" s="110"/>
      <c r="G983" s="110"/>
      <c r="H983" s="110"/>
      <c r="I983" s="110"/>
      <c r="J983" s="110"/>
      <c r="K983" s="110"/>
      <c r="L983" s="110"/>
      <c r="M983" s="110"/>
      <c r="N983" s="110"/>
      <c r="O983" s="110"/>
      <c r="P983" s="110"/>
      <c r="Q983" s="110"/>
      <c r="R983" s="110"/>
      <c r="S983" s="110"/>
      <c r="T983" s="110"/>
      <c r="U983" s="110"/>
      <c r="V983" s="110"/>
      <c r="W983" s="110"/>
      <c r="X983" s="110"/>
      <c r="Y983" s="110"/>
      <c r="Z983" s="110"/>
      <c r="AA983" s="110"/>
    </row>
    <row r="984" spans="1:27" ht="15.75" customHeight="1">
      <c r="A984" s="110"/>
      <c r="B984" s="110"/>
      <c r="C984" s="110"/>
      <c r="D984" s="110"/>
      <c r="E984" s="110"/>
      <c r="F984" s="110"/>
      <c r="G984" s="110"/>
      <c r="H984" s="110"/>
      <c r="I984" s="110"/>
      <c r="J984" s="110"/>
      <c r="K984" s="110"/>
      <c r="L984" s="110"/>
      <c r="M984" s="110"/>
      <c r="N984" s="110"/>
      <c r="O984" s="110"/>
      <c r="P984" s="110"/>
      <c r="Q984" s="110"/>
      <c r="R984" s="110"/>
      <c r="S984" s="110"/>
      <c r="T984" s="110"/>
      <c r="U984" s="110"/>
      <c r="V984" s="110"/>
      <c r="W984" s="110"/>
      <c r="X984" s="110"/>
      <c r="Y984" s="110"/>
      <c r="Z984" s="110"/>
      <c r="AA984" s="110"/>
    </row>
    <row r="985" spans="1:27" ht="15.75" customHeight="1">
      <c r="A985" s="110"/>
      <c r="B985" s="110"/>
      <c r="C985" s="110"/>
      <c r="D985" s="110"/>
      <c r="E985" s="110"/>
      <c r="F985" s="110"/>
      <c r="G985" s="110"/>
      <c r="H985" s="110"/>
      <c r="I985" s="110"/>
      <c r="J985" s="110"/>
      <c r="K985" s="110"/>
      <c r="L985" s="110"/>
      <c r="M985" s="110"/>
      <c r="N985" s="110"/>
      <c r="O985" s="110"/>
      <c r="P985" s="110"/>
      <c r="Q985" s="110"/>
      <c r="R985" s="110"/>
      <c r="S985" s="110"/>
      <c r="T985" s="110"/>
      <c r="U985" s="110"/>
      <c r="V985" s="110"/>
      <c r="W985" s="110"/>
      <c r="X985" s="110"/>
      <c r="Y985" s="110"/>
      <c r="Z985" s="110"/>
      <c r="AA985" s="110"/>
    </row>
    <row r="986" spans="1:27" ht="15.75" customHeight="1">
      <c r="A986" s="110"/>
      <c r="B986" s="110"/>
      <c r="C986" s="110"/>
      <c r="D986" s="110"/>
      <c r="E986" s="110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S986" s="110"/>
      <c r="T986" s="110"/>
      <c r="U986" s="110"/>
      <c r="V986" s="110"/>
      <c r="W986" s="110"/>
      <c r="X986" s="110"/>
      <c r="Y986" s="110"/>
      <c r="Z986" s="110"/>
      <c r="AA986" s="110"/>
    </row>
    <row r="987" spans="1:27" ht="15.75" customHeight="1">
      <c r="A987" s="110"/>
      <c r="B987" s="110"/>
      <c r="C987" s="110"/>
      <c r="D987" s="110"/>
      <c r="E987" s="110"/>
      <c r="F987" s="110"/>
      <c r="G987" s="110"/>
      <c r="H987" s="110"/>
      <c r="I987" s="110"/>
      <c r="J987" s="110"/>
      <c r="K987" s="110"/>
      <c r="L987" s="110"/>
      <c r="M987" s="110"/>
      <c r="N987" s="110"/>
      <c r="O987" s="110"/>
      <c r="P987" s="110"/>
      <c r="Q987" s="110"/>
      <c r="R987" s="110"/>
      <c r="S987" s="110"/>
      <c r="T987" s="110"/>
      <c r="U987" s="110"/>
      <c r="V987" s="110"/>
      <c r="W987" s="110"/>
      <c r="X987" s="110"/>
      <c r="Y987" s="110"/>
      <c r="Z987" s="110"/>
      <c r="AA987" s="110"/>
    </row>
    <row r="988" spans="1:27" ht="15.75" customHeight="1">
      <c r="A988" s="110"/>
      <c r="B988" s="110"/>
      <c r="C988" s="110"/>
      <c r="D988" s="110"/>
      <c r="E988" s="110"/>
      <c r="F988" s="110"/>
      <c r="G988" s="110"/>
      <c r="H988" s="110"/>
      <c r="I988" s="110"/>
      <c r="J988" s="110"/>
      <c r="K988" s="110"/>
      <c r="L988" s="110"/>
      <c r="M988" s="110"/>
      <c r="N988" s="110"/>
      <c r="O988" s="110"/>
      <c r="P988" s="110"/>
      <c r="Q988" s="110"/>
      <c r="R988" s="110"/>
      <c r="S988" s="110"/>
      <c r="T988" s="110"/>
      <c r="U988" s="110"/>
      <c r="V988" s="110"/>
      <c r="W988" s="110"/>
      <c r="X988" s="110"/>
      <c r="Y988" s="110"/>
      <c r="Z988" s="110"/>
      <c r="AA988" s="110"/>
    </row>
    <row r="989" spans="1:27" ht="15.75" customHeight="1">
      <c r="A989" s="110"/>
      <c r="B989" s="110"/>
      <c r="C989" s="110"/>
      <c r="D989" s="110"/>
      <c r="E989" s="110"/>
      <c r="F989" s="110"/>
      <c r="G989" s="110"/>
      <c r="H989" s="110"/>
      <c r="I989" s="110"/>
      <c r="J989" s="110"/>
      <c r="K989" s="110"/>
      <c r="L989" s="110"/>
      <c r="M989" s="110"/>
      <c r="N989" s="110"/>
      <c r="O989" s="110"/>
      <c r="P989" s="110"/>
      <c r="Q989" s="110"/>
      <c r="R989" s="110"/>
      <c r="S989" s="110"/>
      <c r="T989" s="110"/>
      <c r="U989" s="110"/>
      <c r="V989" s="110"/>
      <c r="W989" s="110"/>
      <c r="X989" s="110"/>
      <c r="Y989" s="110"/>
      <c r="Z989" s="110"/>
      <c r="AA989" s="110"/>
    </row>
    <row r="990" spans="1:27" ht="15.75" customHeight="1">
      <c r="A990" s="110"/>
      <c r="B990" s="110"/>
      <c r="C990" s="110"/>
      <c r="D990" s="110"/>
      <c r="E990" s="110"/>
      <c r="F990" s="110"/>
      <c r="G990" s="110"/>
      <c r="H990" s="110"/>
      <c r="I990" s="110"/>
      <c r="J990" s="110"/>
      <c r="K990" s="110"/>
      <c r="L990" s="110"/>
      <c r="M990" s="110"/>
      <c r="N990" s="110"/>
      <c r="O990" s="110"/>
      <c r="P990" s="110"/>
      <c r="Q990" s="110"/>
      <c r="R990" s="110"/>
      <c r="S990" s="110"/>
      <c r="T990" s="110"/>
      <c r="U990" s="110"/>
      <c r="V990" s="110"/>
      <c r="W990" s="110"/>
      <c r="X990" s="110"/>
      <c r="Y990" s="110"/>
      <c r="Z990" s="110"/>
      <c r="AA990" s="110"/>
    </row>
    <row r="991" spans="1:27" ht="15.75" customHeight="1">
      <c r="A991" s="110"/>
      <c r="B991" s="110"/>
      <c r="C991" s="110"/>
      <c r="D991" s="110"/>
      <c r="E991" s="110"/>
      <c r="F991" s="110"/>
      <c r="G991" s="110"/>
      <c r="H991" s="110"/>
      <c r="I991" s="110"/>
      <c r="J991" s="110"/>
      <c r="K991" s="110"/>
      <c r="L991" s="110"/>
      <c r="M991" s="110"/>
      <c r="N991" s="110"/>
      <c r="O991" s="110"/>
      <c r="P991" s="110"/>
      <c r="Q991" s="110"/>
      <c r="R991" s="110"/>
      <c r="S991" s="110"/>
      <c r="T991" s="110"/>
      <c r="U991" s="110"/>
      <c r="V991" s="110"/>
      <c r="W991" s="110"/>
      <c r="X991" s="110"/>
      <c r="Y991" s="110"/>
      <c r="Z991" s="110"/>
      <c r="AA991" s="110"/>
    </row>
    <row r="992" spans="1:27" ht="15.75" customHeight="1">
      <c r="A992" s="110"/>
      <c r="B992" s="110"/>
      <c r="C992" s="110"/>
      <c r="D992" s="110"/>
      <c r="E992" s="110"/>
      <c r="F992" s="110"/>
      <c r="G992" s="110"/>
      <c r="H992" s="110"/>
      <c r="I992" s="110"/>
      <c r="J992" s="110"/>
      <c r="K992" s="110"/>
      <c r="L992" s="110"/>
      <c r="M992" s="110"/>
      <c r="N992" s="110"/>
      <c r="O992" s="110"/>
      <c r="P992" s="110"/>
      <c r="Q992" s="110"/>
      <c r="R992" s="110"/>
      <c r="S992" s="110"/>
      <c r="T992" s="110"/>
      <c r="U992" s="110"/>
      <c r="V992" s="110"/>
      <c r="W992" s="110"/>
      <c r="X992" s="110"/>
      <c r="Y992" s="110"/>
      <c r="Z992" s="110"/>
      <c r="AA992" s="110"/>
    </row>
    <row r="993" spans="1:27" ht="15.75" customHeight="1">
      <c r="A993" s="110"/>
      <c r="B993" s="110"/>
      <c r="C993" s="110"/>
      <c r="D993" s="110"/>
      <c r="E993" s="110"/>
      <c r="F993" s="110"/>
      <c r="G993" s="110"/>
      <c r="H993" s="110"/>
      <c r="I993" s="110"/>
      <c r="J993" s="110"/>
      <c r="K993" s="110"/>
      <c r="L993" s="110"/>
      <c r="M993" s="110"/>
      <c r="N993" s="110"/>
      <c r="O993" s="110"/>
      <c r="P993" s="110"/>
      <c r="Q993" s="110"/>
      <c r="R993" s="110"/>
      <c r="S993" s="110"/>
      <c r="T993" s="110"/>
      <c r="U993" s="110"/>
      <c r="V993" s="110"/>
      <c r="W993" s="110"/>
      <c r="X993" s="110"/>
      <c r="Y993" s="110"/>
      <c r="Z993" s="110"/>
      <c r="AA993" s="110"/>
    </row>
    <row r="994" spans="1:27" ht="15.75" customHeight="1">
      <c r="A994" s="110"/>
      <c r="B994" s="110"/>
      <c r="C994" s="110"/>
      <c r="D994" s="110"/>
      <c r="E994" s="110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S994" s="110"/>
      <c r="T994" s="110"/>
      <c r="U994" s="110"/>
      <c r="V994" s="110"/>
      <c r="W994" s="110"/>
      <c r="X994" s="110"/>
      <c r="Y994" s="110"/>
      <c r="Z994" s="110"/>
      <c r="AA994" s="110"/>
    </row>
    <row r="995" spans="1:27" ht="15.75" customHeight="1">
      <c r="A995" s="110"/>
      <c r="B995" s="110"/>
      <c r="C995" s="110"/>
      <c r="D995" s="110"/>
      <c r="E995" s="110"/>
      <c r="F995" s="110"/>
      <c r="G995" s="110"/>
      <c r="H995" s="110"/>
      <c r="I995" s="110"/>
      <c r="J995" s="110"/>
      <c r="K995" s="110"/>
      <c r="L995" s="110"/>
      <c r="M995" s="110"/>
      <c r="N995" s="110"/>
      <c r="O995" s="110"/>
      <c r="P995" s="110"/>
      <c r="Q995" s="110"/>
      <c r="R995" s="110"/>
      <c r="S995" s="110"/>
      <c r="T995" s="110"/>
      <c r="U995" s="110"/>
      <c r="V995" s="110"/>
      <c r="W995" s="110"/>
      <c r="X995" s="110"/>
      <c r="Y995" s="110"/>
      <c r="Z995" s="110"/>
      <c r="AA995" s="110"/>
    </row>
    <row r="996" spans="1:27" ht="15.75" customHeight="1">
      <c r="A996" s="110"/>
      <c r="B996" s="110"/>
      <c r="C996" s="110"/>
      <c r="D996" s="110"/>
      <c r="E996" s="110"/>
      <c r="F996" s="110"/>
      <c r="G996" s="110"/>
      <c r="H996" s="110"/>
      <c r="I996" s="110"/>
      <c r="J996" s="110"/>
      <c r="K996" s="110"/>
      <c r="L996" s="110"/>
      <c r="M996" s="110"/>
      <c r="N996" s="110"/>
      <c r="O996" s="110"/>
      <c r="P996" s="110"/>
      <c r="Q996" s="110"/>
      <c r="R996" s="110"/>
      <c r="S996" s="110"/>
      <c r="T996" s="110"/>
      <c r="U996" s="110"/>
      <c r="V996" s="110"/>
      <c r="W996" s="110"/>
      <c r="X996" s="110"/>
      <c r="Y996" s="110"/>
      <c r="Z996" s="110"/>
      <c r="AA996" s="110"/>
    </row>
    <row r="997" spans="1:27" ht="15.75" customHeight="1">
      <c r="A997" s="110"/>
      <c r="B997" s="110"/>
      <c r="C997" s="110"/>
      <c r="D997" s="110"/>
      <c r="E997" s="110"/>
      <c r="F997" s="110"/>
      <c r="G997" s="110"/>
      <c r="H997" s="110"/>
      <c r="I997" s="110"/>
      <c r="J997" s="110"/>
      <c r="K997" s="110"/>
      <c r="L997" s="110"/>
      <c r="M997" s="110"/>
      <c r="N997" s="110"/>
      <c r="O997" s="110"/>
      <c r="P997" s="110"/>
      <c r="Q997" s="110"/>
      <c r="R997" s="110"/>
      <c r="S997" s="110"/>
      <c r="T997" s="110"/>
      <c r="U997" s="110"/>
      <c r="V997" s="110"/>
      <c r="W997" s="110"/>
      <c r="X997" s="110"/>
      <c r="Y997" s="110"/>
      <c r="Z997" s="110"/>
      <c r="AA997" s="110"/>
    </row>
    <row r="998" spans="1:27" ht="15.75" customHeight="1">
      <c r="A998" s="110"/>
      <c r="B998" s="110"/>
      <c r="C998" s="110"/>
      <c r="D998" s="110"/>
      <c r="E998" s="110"/>
      <c r="F998" s="110"/>
      <c r="G998" s="110"/>
      <c r="H998" s="110"/>
      <c r="I998" s="110"/>
      <c r="J998" s="110"/>
      <c r="K998" s="110"/>
      <c r="L998" s="110"/>
      <c r="M998" s="110"/>
      <c r="N998" s="110"/>
      <c r="O998" s="110"/>
      <c r="P998" s="110"/>
      <c r="Q998" s="110"/>
      <c r="R998" s="110"/>
      <c r="S998" s="110"/>
      <c r="T998" s="110"/>
      <c r="U998" s="110"/>
      <c r="V998" s="110"/>
      <c r="W998" s="110"/>
      <c r="X998" s="110"/>
      <c r="Y998" s="110"/>
      <c r="Z998" s="110"/>
      <c r="AA998" s="110"/>
    </row>
    <row r="999" spans="1:27" ht="15.75" customHeight="1">
      <c r="A999" s="110"/>
      <c r="B999" s="110"/>
      <c r="C999" s="110"/>
      <c r="D999" s="110"/>
      <c r="E999" s="110"/>
      <c r="F999" s="110"/>
      <c r="G999" s="110"/>
      <c r="H999" s="110"/>
      <c r="I999" s="110"/>
      <c r="J999" s="110"/>
      <c r="K999" s="110"/>
      <c r="L999" s="110"/>
      <c r="M999" s="110"/>
      <c r="N999" s="110"/>
      <c r="O999" s="110"/>
      <c r="P999" s="110"/>
      <c r="Q999" s="110"/>
      <c r="R999" s="110"/>
      <c r="S999" s="110"/>
      <c r="T999" s="110"/>
      <c r="U999" s="110"/>
      <c r="V999" s="110"/>
      <c r="W999" s="110"/>
      <c r="X999" s="110"/>
      <c r="Y999" s="110"/>
      <c r="Z999" s="110"/>
      <c r="AA999" s="110"/>
    </row>
    <row r="1000" spans="1:27" ht="15.75" customHeight="1">
      <c r="A1000" s="110"/>
      <c r="B1000" s="110"/>
      <c r="C1000" s="110"/>
      <c r="D1000" s="110"/>
      <c r="E1000" s="110"/>
      <c r="F1000" s="110"/>
      <c r="G1000" s="110"/>
      <c r="H1000" s="110"/>
      <c r="I1000" s="110"/>
      <c r="J1000" s="110"/>
      <c r="K1000" s="110"/>
      <c r="L1000" s="110"/>
      <c r="M1000" s="110"/>
      <c r="N1000" s="110"/>
      <c r="O1000" s="110"/>
      <c r="P1000" s="110"/>
      <c r="Q1000" s="110"/>
      <c r="R1000" s="110"/>
      <c r="S1000" s="110"/>
      <c r="T1000" s="110"/>
      <c r="U1000" s="110"/>
      <c r="V1000" s="110"/>
      <c r="W1000" s="110"/>
      <c r="X1000" s="110"/>
      <c r="Y1000" s="110"/>
      <c r="Z1000" s="110"/>
      <c r="AA1000" s="110"/>
    </row>
    <row r="1001" spans="1:27" ht="15.75" customHeight="1">
      <c r="A1001" s="110"/>
      <c r="B1001" s="110"/>
      <c r="C1001" s="110"/>
      <c r="D1001" s="110"/>
      <c r="E1001" s="110"/>
      <c r="F1001" s="110"/>
      <c r="G1001" s="110"/>
      <c r="H1001" s="110"/>
      <c r="I1001" s="110"/>
      <c r="J1001" s="110"/>
      <c r="K1001" s="110"/>
      <c r="L1001" s="110"/>
      <c r="M1001" s="110"/>
      <c r="N1001" s="110"/>
      <c r="O1001" s="110"/>
      <c r="P1001" s="110"/>
      <c r="Q1001" s="110"/>
      <c r="R1001" s="110"/>
      <c r="S1001" s="110"/>
      <c r="T1001" s="110"/>
      <c r="U1001" s="110"/>
      <c r="V1001" s="110"/>
      <c r="W1001" s="110"/>
      <c r="X1001" s="110"/>
      <c r="Y1001" s="110"/>
      <c r="Z1001" s="110"/>
      <c r="AA1001" s="110"/>
    </row>
    <row r="1002" spans="1:27" ht="15.75" customHeight="1">
      <c r="A1002" s="110"/>
      <c r="B1002" s="110"/>
      <c r="C1002" s="110"/>
      <c r="D1002" s="110"/>
      <c r="E1002" s="110"/>
      <c r="F1002" s="110"/>
      <c r="G1002" s="110"/>
      <c r="H1002" s="110"/>
      <c r="I1002" s="110"/>
      <c r="J1002" s="110"/>
      <c r="K1002" s="110"/>
      <c r="L1002" s="110"/>
      <c r="M1002" s="110"/>
      <c r="N1002" s="110"/>
      <c r="O1002" s="110"/>
      <c r="P1002" s="110"/>
      <c r="Q1002" s="110"/>
      <c r="R1002" s="110"/>
      <c r="S1002" s="110"/>
      <c r="T1002" s="110"/>
      <c r="U1002" s="110"/>
      <c r="V1002" s="110"/>
      <c r="W1002" s="110"/>
      <c r="X1002" s="110"/>
      <c r="Y1002" s="110"/>
      <c r="Z1002" s="110"/>
      <c r="AA1002" s="110"/>
    </row>
    <row r="1003" spans="1:27" ht="15.75" customHeight="1">
      <c r="A1003" s="110"/>
      <c r="B1003" s="110"/>
      <c r="C1003" s="110"/>
      <c r="D1003" s="110"/>
      <c r="E1003" s="110"/>
      <c r="F1003" s="110"/>
      <c r="G1003" s="110"/>
      <c r="H1003" s="110"/>
      <c r="I1003" s="110"/>
      <c r="J1003" s="110"/>
      <c r="K1003" s="110"/>
      <c r="L1003" s="110"/>
      <c r="M1003" s="110"/>
      <c r="N1003" s="110"/>
      <c r="O1003" s="110"/>
      <c r="P1003" s="110"/>
      <c r="Q1003" s="110"/>
      <c r="R1003" s="110"/>
      <c r="S1003" s="110"/>
      <c r="T1003" s="110"/>
      <c r="U1003" s="110"/>
      <c r="V1003" s="110"/>
      <c r="W1003" s="110"/>
      <c r="X1003" s="110"/>
      <c r="Y1003" s="110"/>
      <c r="Z1003" s="110"/>
      <c r="AA1003" s="110"/>
    </row>
    <row r="1004" spans="1:27" ht="15.75" customHeight="1">
      <c r="A1004" s="110"/>
      <c r="B1004" s="110"/>
      <c r="C1004" s="110"/>
      <c r="D1004" s="110"/>
      <c r="E1004" s="110"/>
      <c r="F1004" s="110"/>
      <c r="G1004" s="110"/>
      <c r="H1004" s="110"/>
      <c r="I1004" s="110"/>
      <c r="J1004" s="110"/>
      <c r="K1004" s="110"/>
      <c r="L1004" s="110"/>
      <c r="M1004" s="110"/>
      <c r="N1004" s="110"/>
      <c r="O1004" s="110"/>
      <c r="P1004" s="110"/>
      <c r="Q1004" s="110"/>
      <c r="R1004" s="110"/>
      <c r="S1004" s="110"/>
      <c r="T1004" s="110"/>
      <c r="U1004" s="110"/>
      <c r="V1004" s="110"/>
      <c r="W1004" s="110"/>
      <c r="X1004" s="110"/>
      <c r="Y1004" s="110"/>
      <c r="Z1004" s="110"/>
      <c r="AA1004" s="110"/>
    </row>
    <row r="1005" spans="1:27" ht="15.75" customHeight="1">
      <c r="A1005" s="110"/>
      <c r="B1005" s="110"/>
      <c r="C1005" s="110"/>
      <c r="D1005" s="110"/>
      <c r="E1005" s="110"/>
      <c r="F1005" s="110"/>
      <c r="G1005" s="110"/>
      <c r="H1005" s="110"/>
      <c r="I1005" s="110"/>
      <c r="J1005" s="110"/>
      <c r="K1005" s="110"/>
      <c r="L1005" s="110"/>
      <c r="M1005" s="110"/>
      <c r="N1005" s="110"/>
      <c r="O1005" s="110"/>
      <c r="P1005" s="110"/>
      <c r="Q1005" s="110"/>
      <c r="R1005" s="110"/>
      <c r="S1005" s="110"/>
      <c r="T1005" s="110"/>
      <c r="U1005" s="110"/>
      <c r="V1005" s="110"/>
      <c r="W1005" s="110"/>
      <c r="X1005" s="110"/>
      <c r="Y1005" s="110"/>
      <c r="Z1005" s="110"/>
      <c r="AA1005" s="110"/>
    </row>
    <row r="1006" spans="1:27" ht="15.75" customHeight="1">
      <c r="A1006" s="110"/>
      <c r="B1006" s="110"/>
      <c r="C1006" s="110"/>
      <c r="D1006" s="110"/>
      <c r="E1006" s="110"/>
      <c r="F1006" s="110"/>
      <c r="G1006" s="110"/>
      <c r="H1006" s="110"/>
      <c r="I1006" s="110"/>
      <c r="J1006" s="110"/>
      <c r="K1006" s="110"/>
      <c r="L1006" s="110"/>
      <c r="M1006" s="110"/>
      <c r="N1006" s="110"/>
      <c r="O1006" s="110"/>
      <c r="P1006" s="110"/>
      <c r="Q1006" s="110"/>
      <c r="R1006" s="110"/>
      <c r="S1006" s="110"/>
      <c r="T1006" s="110"/>
      <c r="U1006" s="110"/>
      <c r="V1006" s="110"/>
      <c r="W1006" s="110"/>
      <c r="X1006" s="110"/>
      <c r="Y1006" s="110"/>
      <c r="Z1006" s="110"/>
      <c r="AA1006" s="110"/>
    </row>
    <row r="1007" spans="1:27" ht="15.75" customHeight="1">
      <c r="A1007" s="110"/>
      <c r="B1007" s="110"/>
      <c r="C1007" s="110"/>
      <c r="D1007" s="110"/>
      <c r="E1007" s="110"/>
      <c r="F1007" s="110"/>
      <c r="G1007" s="110"/>
      <c r="H1007" s="110"/>
      <c r="I1007" s="110"/>
      <c r="J1007" s="110"/>
      <c r="K1007" s="110"/>
      <c r="L1007" s="110"/>
      <c r="M1007" s="110"/>
      <c r="N1007" s="110"/>
      <c r="O1007" s="110"/>
      <c r="P1007" s="110"/>
      <c r="Q1007" s="110"/>
      <c r="R1007" s="110"/>
      <c r="S1007" s="110"/>
      <c r="T1007" s="110"/>
      <c r="U1007" s="110"/>
      <c r="V1007" s="110"/>
      <c r="W1007" s="110"/>
      <c r="X1007" s="110"/>
      <c r="Y1007" s="110"/>
      <c r="Z1007" s="110"/>
      <c r="AA1007" s="110"/>
    </row>
    <row r="1008" spans="1:27" ht="15.75" customHeight="1">
      <c r="A1008" s="110"/>
      <c r="B1008" s="110"/>
      <c r="C1008" s="110"/>
      <c r="D1008" s="110"/>
      <c r="E1008" s="110"/>
      <c r="F1008" s="110"/>
      <c r="G1008" s="110"/>
      <c r="H1008" s="110"/>
      <c r="I1008" s="110"/>
      <c r="J1008" s="110"/>
      <c r="K1008" s="110"/>
      <c r="L1008" s="110"/>
      <c r="M1008" s="110"/>
      <c r="N1008" s="110"/>
      <c r="O1008" s="110"/>
      <c r="P1008" s="110"/>
      <c r="Q1008" s="110"/>
      <c r="R1008" s="110"/>
      <c r="S1008" s="110"/>
      <c r="T1008" s="110"/>
      <c r="U1008" s="110"/>
      <c r="V1008" s="110"/>
      <c r="W1008" s="110"/>
      <c r="X1008" s="110"/>
      <c r="Y1008" s="110"/>
      <c r="Z1008" s="110"/>
      <c r="AA1008" s="110"/>
    </row>
    <row r="1009" spans="1:27" ht="15.75" customHeight="1">
      <c r="A1009" s="110"/>
      <c r="B1009" s="110"/>
      <c r="C1009" s="110"/>
      <c r="D1009" s="110"/>
      <c r="E1009" s="110"/>
      <c r="F1009" s="110"/>
      <c r="G1009" s="110"/>
      <c r="H1009" s="110"/>
      <c r="I1009" s="110"/>
      <c r="J1009" s="110"/>
      <c r="K1009" s="110"/>
      <c r="L1009" s="110"/>
      <c r="M1009" s="110"/>
      <c r="N1009" s="110"/>
      <c r="O1009" s="110"/>
      <c r="P1009" s="110"/>
      <c r="Q1009" s="110"/>
      <c r="R1009" s="110"/>
      <c r="S1009" s="110"/>
      <c r="T1009" s="110"/>
      <c r="U1009" s="110"/>
      <c r="V1009" s="110"/>
      <c r="W1009" s="110"/>
      <c r="X1009" s="110"/>
      <c r="Y1009" s="110"/>
      <c r="Z1009" s="110"/>
      <c r="AA1009" s="110"/>
    </row>
    <row r="1010" spans="1:27" ht="15.75" customHeight="1">
      <c r="A1010" s="110"/>
      <c r="B1010" s="110"/>
      <c r="C1010" s="110"/>
      <c r="D1010" s="110"/>
      <c r="E1010" s="110"/>
      <c r="F1010" s="110"/>
      <c r="G1010" s="110"/>
      <c r="H1010" s="110"/>
      <c r="I1010" s="110"/>
      <c r="J1010" s="110"/>
      <c r="K1010" s="110"/>
      <c r="L1010" s="110"/>
      <c r="M1010" s="110"/>
      <c r="N1010" s="110"/>
      <c r="O1010" s="110"/>
      <c r="P1010" s="110"/>
      <c r="Q1010" s="110"/>
      <c r="R1010" s="110"/>
      <c r="S1010" s="110"/>
      <c r="T1010" s="110"/>
      <c r="U1010" s="110"/>
      <c r="V1010" s="110"/>
      <c r="W1010" s="110"/>
      <c r="X1010" s="110"/>
      <c r="Y1010" s="110"/>
      <c r="Z1010" s="110"/>
      <c r="AA1010" s="110"/>
    </row>
    <row r="1011" spans="1:27" ht="15.75" customHeight="1">
      <c r="A1011" s="110"/>
      <c r="B1011" s="110"/>
      <c r="C1011" s="110"/>
      <c r="D1011" s="110"/>
      <c r="E1011" s="110"/>
      <c r="F1011" s="110"/>
      <c r="G1011" s="110"/>
      <c r="H1011" s="110"/>
      <c r="I1011" s="110"/>
      <c r="J1011" s="110"/>
      <c r="K1011" s="110"/>
      <c r="L1011" s="110"/>
      <c r="M1011" s="110"/>
      <c r="N1011" s="110"/>
      <c r="O1011" s="110"/>
      <c r="P1011" s="110"/>
      <c r="Q1011" s="110"/>
      <c r="R1011" s="110"/>
      <c r="S1011" s="110"/>
      <c r="T1011" s="110"/>
      <c r="U1011" s="110"/>
      <c r="V1011" s="110"/>
      <c r="W1011" s="110"/>
      <c r="X1011" s="110"/>
      <c r="Y1011" s="110"/>
      <c r="Z1011" s="110"/>
      <c r="AA1011" s="110"/>
    </row>
    <row r="1012" spans="1:27" ht="15.75" customHeight="1">
      <c r="A1012" s="110"/>
      <c r="B1012" s="110"/>
      <c r="C1012" s="110"/>
      <c r="D1012" s="110"/>
      <c r="E1012" s="110"/>
      <c r="F1012" s="110"/>
      <c r="G1012" s="110"/>
      <c r="H1012" s="110"/>
      <c r="I1012" s="110"/>
      <c r="J1012" s="110"/>
      <c r="K1012" s="110"/>
      <c r="L1012" s="110"/>
      <c r="M1012" s="110"/>
      <c r="N1012" s="110"/>
      <c r="O1012" s="110"/>
      <c r="P1012" s="110"/>
      <c r="Q1012" s="110"/>
      <c r="R1012" s="110"/>
      <c r="S1012" s="110"/>
      <c r="T1012" s="110"/>
      <c r="U1012" s="110"/>
      <c r="V1012" s="110"/>
      <c r="W1012" s="110"/>
      <c r="X1012" s="110"/>
      <c r="Y1012" s="110"/>
      <c r="Z1012" s="110"/>
      <c r="AA1012" s="110"/>
    </row>
    <row r="1013" spans="1:27" ht="15.75" customHeight="1">
      <c r="A1013" s="110"/>
      <c r="B1013" s="110"/>
      <c r="C1013" s="110"/>
      <c r="D1013" s="110"/>
      <c r="E1013" s="110"/>
      <c r="F1013" s="110"/>
      <c r="G1013" s="110"/>
      <c r="H1013" s="110"/>
      <c r="I1013" s="110"/>
      <c r="J1013" s="110"/>
      <c r="K1013" s="110"/>
      <c r="L1013" s="110"/>
      <c r="M1013" s="110"/>
      <c r="N1013" s="110"/>
      <c r="O1013" s="110"/>
      <c r="P1013" s="110"/>
      <c r="Q1013" s="110"/>
      <c r="R1013" s="110"/>
      <c r="S1013" s="110"/>
      <c r="T1013" s="110"/>
      <c r="U1013" s="110"/>
      <c r="V1013" s="110"/>
      <c r="W1013" s="110"/>
      <c r="X1013" s="110"/>
      <c r="Y1013" s="110"/>
      <c r="Z1013" s="110"/>
      <c r="AA1013" s="110"/>
    </row>
    <row r="1014" spans="1:27" ht="15.75" customHeight="1">
      <c r="A1014" s="110"/>
      <c r="B1014" s="110"/>
      <c r="C1014" s="110"/>
      <c r="D1014" s="110"/>
      <c r="E1014" s="110"/>
      <c r="F1014" s="110"/>
      <c r="G1014" s="110"/>
      <c r="H1014" s="110"/>
      <c r="I1014" s="110"/>
      <c r="J1014" s="110"/>
      <c r="K1014" s="110"/>
      <c r="L1014" s="110"/>
      <c r="M1014" s="110"/>
      <c r="N1014" s="110"/>
      <c r="O1014" s="110"/>
      <c r="P1014" s="110"/>
      <c r="Q1014" s="110"/>
      <c r="R1014" s="110"/>
      <c r="S1014" s="110"/>
      <c r="T1014" s="110"/>
      <c r="U1014" s="110"/>
      <c r="V1014" s="110"/>
      <c r="W1014" s="110"/>
      <c r="X1014" s="110"/>
      <c r="Y1014" s="110"/>
      <c r="Z1014" s="110"/>
      <c r="AA1014" s="110"/>
    </row>
    <row r="1015" spans="1:27" ht="15.75" customHeight="1">
      <c r="A1015" s="110"/>
      <c r="B1015" s="110"/>
      <c r="C1015" s="110"/>
      <c r="D1015" s="110"/>
      <c r="E1015" s="110"/>
      <c r="F1015" s="110"/>
      <c r="G1015" s="110"/>
      <c r="H1015" s="110"/>
      <c r="I1015" s="110"/>
      <c r="J1015" s="110"/>
      <c r="K1015" s="110"/>
      <c r="L1015" s="110"/>
      <c r="M1015" s="110"/>
      <c r="N1015" s="110"/>
      <c r="O1015" s="110"/>
      <c r="P1015" s="110"/>
      <c r="Q1015" s="110"/>
      <c r="R1015" s="110"/>
      <c r="S1015" s="110"/>
      <c r="T1015" s="110"/>
      <c r="U1015" s="110"/>
      <c r="V1015" s="110"/>
      <c r="W1015" s="110"/>
      <c r="X1015" s="110"/>
      <c r="Y1015" s="110"/>
      <c r="Z1015" s="110"/>
      <c r="AA1015" s="110"/>
    </row>
    <row r="1016" spans="1:27" ht="15.75" customHeight="1">
      <c r="A1016" s="110"/>
      <c r="B1016" s="110"/>
      <c r="C1016" s="110"/>
      <c r="D1016" s="110"/>
      <c r="E1016" s="110"/>
      <c r="F1016" s="110"/>
      <c r="G1016" s="110"/>
      <c r="H1016" s="110"/>
      <c r="I1016" s="110"/>
      <c r="J1016" s="110"/>
      <c r="K1016" s="110"/>
      <c r="L1016" s="110"/>
      <c r="M1016" s="110"/>
      <c r="N1016" s="110"/>
      <c r="O1016" s="110"/>
      <c r="P1016" s="110"/>
      <c r="Q1016" s="110"/>
      <c r="R1016" s="110"/>
      <c r="S1016" s="110"/>
      <c r="T1016" s="110"/>
      <c r="U1016" s="110"/>
      <c r="V1016" s="110"/>
      <c r="W1016" s="110"/>
      <c r="X1016" s="110"/>
      <c r="Y1016" s="110"/>
      <c r="Z1016" s="110"/>
      <c r="AA1016" s="110"/>
    </row>
    <row r="1017" spans="1:27" ht="15.75" customHeight="1">
      <c r="A1017" s="110"/>
      <c r="B1017" s="110"/>
      <c r="C1017" s="110"/>
      <c r="D1017" s="110"/>
      <c r="E1017" s="110"/>
      <c r="F1017" s="110"/>
      <c r="G1017" s="110"/>
      <c r="H1017" s="110"/>
      <c r="I1017" s="110"/>
      <c r="J1017" s="110"/>
      <c r="K1017" s="110"/>
      <c r="L1017" s="110"/>
      <c r="M1017" s="110"/>
      <c r="N1017" s="110"/>
      <c r="O1017" s="110"/>
      <c r="P1017" s="110"/>
      <c r="Q1017" s="110"/>
      <c r="R1017" s="110"/>
      <c r="S1017" s="110"/>
      <c r="T1017" s="110"/>
      <c r="U1017" s="110"/>
      <c r="V1017" s="110"/>
      <c r="W1017" s="110"/>
      <c r="X1017" s="110"/>
      <c r="Y1017" s="110"/>
      <c r="Z1017" s="110"/>
      <c r="AA1017" s="110"/>
    </row>
    <row r="1018" spans="1:27" ht="15.75" customHeight="1">
      <c r="A1018" s="110"/>
      <c r="B1018" s="110"/>
      <c r="C1018" s="110"/>
      <c r="D1018" s="110"/>
      <c r="E1018" s="110"/>
      <c r="F1018" s="110"/>
      <c r="G1018" s="110"/>
      <c r="H1018" s="110"/>
      <c r="I1018" s="110"/>
      <c r="J1018" s="110"/>
      <c r="K1018" s="110"/>
      <c r="L1018" s="110"/>
      <c r="M1018" s="110"/>
      <c r="N1018" s="110"/>
      <c r="O1018" s="110"/>
      <c r="P1018" s="110"/>
      <c r="Q1018" s="110"/>
      <c r="R1018" s="110"/>
      <c r="S1018" s="110"/>
      <c r="T1018" s="110"/>
      <c r="U1018" s="110"/>
      <c r="V1018" s="110"/>
      <c r="W1018" s="110"/>
      <c r="X1018" s="110"/>
      <c r="Y1018" s="110"/>
      <c r="Z1018" s="110"/>
      <c r="AA1018" s="110"/>
    </row>
    <row r="1019" spans="1:27" ht="15.75" customHeight="1">
      <c r="A1019" s="110"/>
      <c r="B1019" s="110"/>
      <c r="C1019" s="110"/>
      <c r="D1019" s="110"/>
      <c r="E1019" s="110"/>
      <c r="F1019" s="110"/>
      <c r="G1019" s="110"/>
      <c r="H1019" s="110"/>
      <c r="I1019" s="110"/>
      <c r="J1019" s="110"/>
      <c r="K1019" s="110"/>
      <c r="L1019" s="110"/>
      <c r="M1019" s="110"/>
      <c r="N1019" s="110"/>
      <c r="O1019" s="110"/>
      <c r="P1019" s="110"/>
      <c r="Q1019" s="110"/>
      <c r="R1019" s="110"/>
      <c r="S1019" s="110"/>
      <c r="T1019" s="110"/>
      <c r="U1019" s="110"/>
      <c r="V1019" s="110"/>
      <c r="W1019" s="110"/>
      <c r="X1019" s="110"/>
      <c r="Y1019" s="110"/>
      <c r="Z1019" s="110"/>
      <c r="AA1019" s="110"/>
    </row>
    <row r="1020" spans="1:27" ht="15.75" customHeight="1">
      <c r="A1020" s="110"/>
      <c r="B1020" s="110"/>
      <c r="C1020" s="110"/>
      <c r="D1020" s="110"/>
      <c r="E1020" s="110"/>
      <c r="F1020" s="110"/>
      <c r="G1020" s="110"/>
      <c r="H1020" s="110"/>
      <c r="I1020" s="110"/>
      <c r="J1020" s="110"/>
      <c r="K1020" s="110"/>
      <c r="L1020" s="110"/>
      <c r="M1020" s="110"/>
      <c r="N1020" s="110"/>
      <c r="O1020" s="110"/>
      <c r="P1020" s="110"/>
      <c r="Q1020" s="110"/>
      <c r="R1020" s="110"/>
      <c r="S1020" s="110"/>
      <c r="T1020" s="110"/>
      <c r="U1020" s="110"/>
      <c r="V1020" s="110"/>
      <c r="W1020" s="110"/>
      <c r="X1020" s="110"/>
      <c r="Y1020" s="110"/>
      <c r="Z1020" s="110"/>
      <c r="AA1020" s="110"/>
    </row>
  </sheetData>
  <mergeCells count="206"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11</cp:revision>
  <cp:lastPrinted>2024-07-22T16:19:45Z</cp:lastPrinted>
  <dcterms:created xsi:type="dcterms:W3CDTF">2019-11-18T10:59:10Z</dcterms:created>
  <dcterms:modified xsi:type="dcterms:W3CDTF">2024-10-25T15:02:40Z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