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icardo.pinheiro\Desktop\PLANILHAS\"/>
    </mc:Choice>
  </mc:AlternateContent>
  <xr:revisionPtr revIDLastSave="0" documentId="8_{70A25E03-8DD6-4F0B-A383-F46E07B5FF00}" xr6:coauthVersionLast="47" xr6:coauthVersionMax="47" xr10:uidLastSave="{00000000-0000-0000-0000-000000000000}"/>
  <bookViews>
    <workbookView xWindow="-120" yWindow="-120" windowWidth="29040" windowHeight="17640" tabRatio="500" xr2:uid="{00000000-000D-0000-FFFF-FFFF00000000}"/>
  </bookViews>
  <sheets>
    <sheet name="0-1" sheetId="1" r:id="rId1"/>
    <sheet name="10+" sheetId="11" r:id="rId2"/>
  </sheets>
  <definedNames>
    <definedName name="_xlnm.Print_Area" localSheetId="0">'0-1'!$B$1:$K$182</definedName>
    <definedName name="_xlnm.Print_Area" localSheetId="1">'10+'!$B$1:$K$182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179" i="11" l="1"/>
  <c r="I161" i="11"/>
  <c r="H161" i="11"/>
  <c r="F160" i="11"/>
  <c r="I159" i="11"/>
  <c r="H159" i="11"/>
  <c r="D159" i="11"/>
  <c r="F158" i="11"/>
  <c r="D158" i="11"/>
  <c r="C158" i="11"/>
  <c r="F157" i="11"/>
  <c r="F156" i="11"/>
  <c r="F162" i="11" s="1"/>
  <c r="I144" i="11"/>
  <c r="H144" i="11"/>
  <c r="K144" i="11" s="1"/>
  <c r="K145" i="11" s="1"/>
  <c r="E144" i="11"/>
  <c r="I140" i="11"/>
  <c r="H140" i="11"/>
  <c r="K140" i="11" s="1"/>
  <c r="E140" i="11"/>
  <c r="I139" i="11"/>
  <c r="H139" i="11"/>
  <c r="K139" i="11" s="1"/>
  <c r="E139" i="11"/>
  <c r="I138" i="11"/>
  <c r="E138" i="11"/>
  <c r="I134" i="11"/>
  <c r="H134" i="11"/>
  <c r="F134" i="11"/>
  <c r="E134" i="11"/>
  <c r="F130" i="11"/>
  <c r="F129" i="11"/>
  <c r="F128" i="11"/>
  <c r="E128" i="11"/>
  <c r="F127" i="11"/>
  <c r="F126" i="11"/>
  <c r="F125" i="11"/>
  <c r="F124" i="11"/>
  <c r="F123" i="11"/>
  <c r="F122" i="11"/>
  <c r="E122" i="11"/>
  <c r="F121" i="11"/>
  <c r="F120" i="11"/>
  <c r="F119" i="11"/>
  <c r="E114" i="11"/>
  <c r="D114" i="11"/>
  <c r="E113" i="11"/>
  <c r="E129" i="11" s="1"/>
  <c r="D113" i="11"/>
  <c r="E112" i="11"/>
  <c r="D112" i="11"/>
  <c r="K111" i="11"/>
  <c r="E111" i="11"/>
  <c r="F111" i="11" s="1"/>
  <c r="H111" i="11" s="1"/>
  <c r="D111" i="11"/>
  <c r="E110" i="11"/>
  <c r="E126" i="11" s="1"/>
  <c r="D110" i="11"/>
  <c r="E109" i="11"/>
  <c r="D109" i="11"/>
  <c r="E108" i="11"/>
  <c r="D108" i="11"/>
  <c r="E107" i="11"/>
  <c r="E123" i="11" s="1"/>
  <c r="D107" i="11"/>
  <c r="E106" i="11"/>
  <c r="D106" i="11"/>
  <c r="E105" i="11"/>
  <c r="F105" i="11" s="1"/>
  <c r="H105" i="11" s="1"/>
  <c r="K105" i="11" s="1"/>
  <c r="D105" i="11"/>
  <c r="E104" i="11"/>
  <c r="E120" i="11" s="1"/>
  <c r="F103" i="11"/>
  <c r="I99" i="11"/>
  <c r="H99" i="11"/>
  <c r="G99" i="11"/>
  <c r="F99" i="11"/>
  <c r="I98" i="11"/>
  <c r="H98" i="11"/>
  <c r="G98" i="11"/>
  <c r="F98" i="11"/>
  <c r="I97" i="11"/>
  <c r="H97" i="11"/>
  <c r="G97" i="11"/>
  <c r="F97" i="11"/>
  <c r="I96" i="11"/>
  <c r="H96" i="11"/>
  <c r="G96" i="11"/>
  <c r="F96" i="11"/>
  <c r="E96" i="11"/>
  <c r="J81" i="11"/>
  <c r="J83" i="11" s="1"/>
  <c r="J79" i="11"/>
  <c r="J49" i="11"/>
  <c r="H46" i="11"/>
  <c r="C46" i="11"/>
  <c r="C50" i="11" s="1"/>
  <c r="J45" i="11"/>
  <c r="H45" i="11"/>
  <c r="J40" i="11"/>
  <c r="J25" i="11"/>
  <c r="C17" i="11"/>
  <c r="C16" i="11"/>
  <c r="C45" i="11" s="1"/>
  <c r="C49" i="11" s="1"/>
  <c r="J10" i="11"/>
  <c r="K10" i="11" s="1"/>
  <c r="J17" i="11" s="1"/>
  <c r="K17" i="11" s="1"/>
  <c r="H10" i="11"/>
  <c r="E10" i="11"/>
  <c r="L9" i="11"/>
  <c r="K9" i="11"/>
  <c r="J16" i="11" s="1"/>
  <c r="K16" i="11" s="1"/>
  <c r="J9" i="11"/>
  <c r="H9" i="11"/>
  <c r="F9" i="11"/>
  <c r="E9" i="11"/>
  <c r="G203" i="1"/>
  <c r="G202" i="1"/>
  <c r="G201" i="1"/>
  <c r="G200" i="1"/>
  <c r="G199" i="1"/>
  <c r="K177" i="1"/>
  <c r="F162" i="1"/>
  <c r="I161" i="1"/>
  <c r="H161" i="1"/>
  <c r="F160" i="1"/>
  <c r="I159" i="1"/>
  <c r="H159" i="1"/>
  <c r="E159" i="1"/>
  <c r="F158" i="1"/>
  <c r="K144" i="1"/>
  <c r="K145" i="1" s="1"/>
  <c r="K140" i="1"/>
  <c r="K139" i="1"/>
  <c r="K134" i="1"/>
  <c r="K135" i="1" s="1"/>
  <c r="F130" i="1"/>
  <c r="E130" i="1"/>
  <c r="D130" i="1"/>
  <c r="K130" i="1" s="1"/>
  <c r="F129" i="1"/>
  <c r="E129" i="1"/>
  <c r="D129" i="1"/>
  <c r="K129" i="1" s="1"/>
  <c r="F128" i="1"/>
  <c r="E128" i="1"/>
  <c r="F127" i="1"/>
  <c r="E127" i="1"/>
  <c r="D127" i="1"/>
  <c r="F126" i="1"/>
  <c r="E126" i="1"/>
  <c r="D126" i="1"/>
  <c r="K126" i="1" s="1"/>
  <c r="F125" i="1"/>
  <c r="E125" i="1"/>
  <c r="F124" i="1"/>
  <c r="E124" i="1"/>
  <c r="D124" i="1"/>
  <c r="K124" i="1" s="1"/>
  <c r="F123" i="1"/>
  <c r="E123" i="1"/>
  <c r="D123" i="1"/>
  <c r="K123" i="1" s="1"/>
  <c r="F122" i="1"/>
  <c r="E122" i="1"/>
  <c r="F121" i="1"/>
  <c r="E121" i="1"/>
  <c r="D121" i="1"/>
  <c r="F120" i="1"/>
  <c r="E120" i="1"/>
  <c r="D120" i="1"/>
  <c r="K120" i="1" s="1"/>
  <c r="F114" i="1"/>
  <c r="H114" i="1" s="1"/>
  <c r="K114" i="1" s="1"/>
  <c r="D114" i="1"/>
  <c r="F113" i="1"/>
  <c r="H113" i="1" s="1"/>
  <c r="K113" i="1" s="1"/>
  <c r="D113" i="1"/>
  <c r="H112" i="1"/>
  <c r="K112" i="1" s="1"/>
  <c r="F112" i="1"/>
  <c r="D112" i="1"/>
  <c r="F111" i="1"/>
  <c r="H111" i="1" s="1"/>
  <c r="K111" i="1" s="1"/>
  <c r="D111" i="1"/>
  <c r="H110" i="1"/>
  <c r="K110" i="1" s="1"/>
  <c r="F110" i="1"/>
  <c r="D110" i="1"/>
  <c r="F109" i="1"/>
  <c r="H109" i="1" s="1"/>
  <c r="K109" i="1" s="1"/>
  <c r="D109" i="1"/>
  <c r="F108" i="1"/>
  <c r="H108" i="1" s="1"/>
  <c r="K108" i="1" s="1"/>
  <c r="D108" i="1"/>
  <c r="F107" i="1"/>
  <c r="H107" i="1" s="1"/>
  <c r="K107" i="1" s="1"/>
  <c r="D107" i="1"/>
  <c r="H106" i="1"/>
  <c r="K106" i="1" s="1"/>
  <c r="F106" i="1"/>
  <c r="D106" i="1"/>
  <c r="F105" i="1"/>
  <c r="H105" i="1" s="1"/>
  <c r="K105" i="1" s="1"/>
  <c r="D105" i="1"/>
  <c r="H104" i="1"/>
  <c r="K104" i="1" s="1"/>
  <c r="F104" i="1"/>
  <c r="D104" i="1"/>
  <c r="D128" i="1" s="1"/>
  <c r="K128" i="1" s="1"/>
  <c r="E99" i="1"/>
  <c r="E98" i="1"/>
  <c r="K97" i="1"/>
  <c r="E97" i="1"/>
  <c r="K96" i="1"/>
  <c r="J83" i="1"/>
  <c r="J79" i="1"/>
  <c r="J81" i="1" s="1"/>
  <c r="C50" i="1"/>
  <c r="J49" i="1"/>
  <c r="H46" i="1"/>
  <c r="C46" i="1"/>
  <c r="H45" i="1"/>
  <c r="J40" i="1"/>
  <c r="J25" i="1"/>
  <c r="C17" i="1"/>
  <c r="C16" i="1"/>
  <c r="C45" i="1" s="1"/>
  <c r="C49" i="1" s="1"/>
  <c r="K10" i="1"/>
  <c r="J17" i="1" s="1"/>
  <c r="K17" i="1" s="1"/>
  <c r="F10" i="1"/>
  <c r="K9" i="1"/>
  <c r="J16" i="1" s="1"/>
  <c r="K45" i="1" s="1"/>
  <c r="K134" i="11" l="1"/>
  <c r="K135" i="11" s="1"/>
  <c r="K46" i="1"/>
  <c r="K51" i="1" s="1"/>
  <c r="K57" i="1" s="1"/>
  <c r="K25" i="1"/>
  <c r="K115" i="1"/>
  <c r="K98" i="1"/>
  <c r="E99" i="11"/>
  <c r="K99" i="1"/>
  <c r="K131" i="1"/>
  <c r="K121" i="1"/>
  <c r="E98" i="11"/>
  <c r="K127" i="1"/>
  <c r="K16" i="1"/>
  <c r="K19" i="1" s="1"/>
  <c r="K50" i="11"/>
  <c r="E185" i="1"/>
  <c r="K96" i="11"/>
  <c r="H138" i="11"/>
  <c r="K138" i="11" s="1"/>
  <c r="K141" i="11" s="1"/>
  <c r="F10" i="11"/>
  <c r="E97" i="11"/>
  <c r="D122" i="1"/>
  <c r="K122" i="1" s="1"/>
  <c r="D125" i="1"/>
  <c r="K125" i="1" s="1"/>
  <c r="K138" i="1"/>
  <c r="K141" i="1" s="1"/>
  <c r="K151" i="1" s="1"/>
  <c r="K49" i="11"/>
  <c r="K97" i="11"/>
  <c r="E124" i="11"/>
  <c r="F108" i="11"/>
  <c r="H108" i="11" s="1"/>
  <c r="K108" i="11" s="1"/>
  <c r="E130" i="11"/>
  <c r="F114" i="11"/>
  <c r="H114" i="11" s="1"/>
  <c r="K114" i="11" s="1"/>
  <c r="K151" i="11"/>
  <c r="K19" i="11"/>
  <c r="F112" i="11"/>
  <c r="H112" i="11" s="1"/>
  <c r="K112" i="11" s="1"/>
  <c r="F106" i="11"/>
  <c r="H106" i="11" s="1"/>
  <c r="K106" i="11" s="1"/>
  <c r="D104" i="11"/>
  <c r="F113" i="11"/>
  <c r="H113" i="11" s="1"/>
  <c r="K113" i="11" s="1"/>
  <c r="F107" i="11"/>
  <c r="H107" i="11" s="1"/>
  <c r="K107" i="11" s="1"/>
  <c r="D129" i="11"/>
  <c r="K129" i="11" s="1"/>
  <c r="K46" i="11"/>
  <c r="K45" i="11"/>
  <c r="H109" i="11"/>
  <c r="K109" i="11" s="1"/>
  <c r="E125" i="11"/>
  <c r="F109" i="11"/>
  <c r="F104" i="11"/>
  <c r="H104" i="11" s="1"/>
  <c r="K104" i="11" s="1"/>
  <c r="F110" i="11"/>
  <c r="H110" i="11" s="1"/>
  <c r="K110" i="11" s="1"/>
  <c r="E121" i="11"/>
  <c r="E127" i="11"/>
  <c r="D120" i="11"/>
  <c r="K120" i="11" s="1"/>
  <c r="D123" i="11"/>
  <c r="K123" i="11" s="1"/>
  <c r="D126" i="11"/>
  <c r="K126" i="11" s="1"/>
  <c r="K152" i="1" l="1"/>
  <c r="K115" i="11"/>
  <c r="K98" i="11"/>
  <c r="K152" i="11"/>
  <c r="K74" i="11"/>
  <c r="K73" i="11"/>
  <c r="K63" i="11"/>
  <c r="K26" i="11"/>
  <c r="K82" i="11"/>
  <c r="K78" i="11"/>
  <c r="K62" i="11"/>
  <c r="K77" i="11"/>
  <c r="K76" i="11"/>
  <c r="K66" i="11"/>
  <c r="K75" i="11"/>
  <c r="K65" i="11"/>
  <c r="K67" i="11" s="1"/>
  <c r="K88" i="11"/>
  <c r="K80" i="11"/>
  <c r="K51" i="11"/>
  <c r="K57" i="11" s="1"/>
  <c r="K25" i="11"/>
  <c r="K76" i="1"/>
  <c r="K66" i="1"/>
  <c r="K88" i="1"/>
  <c r="K80" i="1"/>
  <c r="K75" i="1"/>
  <c r="K65" i="1"/>
  <c r="K67" i="1" s="1"/>
  <c r="K74" i="1"/>
  <c r="K26" i="1"/>
  <c r="K27" i="1" s="1"/>
  <c r="K82" i="1"/>
  <c r="K77" i="1"/>
  <c r="K73" i="1"/>
  <c r="K63" i="1"/>
  <c r="K62" i="1"/>
  <c r="K78" i="1"/>
  <c r="K99" i="11"/>
  <c r="K100" i="11" s="1"/>
  <c r="D130" i="11"/>
  <c r="K130" i="11" s="1"/>
  <c r="D127" i="11"/>
  <c r="K127" i="11" s="1"/>
  <c r="D124" i="11"/>
  <c r="K124" i="11" s="1"/>
  <c r="D121" i="11"/>
  <c r="K121" i="11" s="1"/>
  <c r="D128" i="11"/>
  <c r="K128" i="11" s="1"/>
  <c r="D122" i="11"/>
  <c r="K122" i="11" s="1"/>
  <c r="D125" i="11"/>
  <c r="K125" i="11" s="1"/>
  <c r="K100" i="1"/>
  <c r="K131" i="11" l="1"/>
  <c r="K27" i="11"/>
  <c r="K32" i="11" s="1"/>
  <c r="K79" i="11"/>
  <c r="K55" i="1"/>
  <c r="K32" i="1"/>
  <c r="K39" i="1"/>
  <c r="K34" i="1"/>
  <c r="K38" i="1"/>
  <c r="K36" i="1"/>
  <c r="K35" i="1"/>
  <c r="K37" i="1"/>
  <c r="K33" i="1"/>
  <c r="K64" i="11"/>
  <c r="K68" i="11"/>
  <c r="K90" i="11" s="1"/>
  <c r="I156" i="11"/>
  <c r="K81" i="11"/>
  <c r="K83" i="11" s="1"/>
  <c r="K91" i="11" s="1"/>
  <c r="J150" i="1"/>
  <c r="K146" i="1"/>
  <c r="K170" i="1" s="1"/>
  <c r="K64" i="1"/>
  <c r="K68" i="1"/>
  <c r="K90" i="1" s="1"/>
  <c r="K79" i="1"/>
  <c r="K81" i="1" s="1"/>
  <c r="K83" i="1" s="1"/>
  <c r="K91" i="1" s="1"/>
  <c r="I156" i="1"/>
  <c r="J150" i="11" l="1"/>
  <c r="K146" i="11"/>
  <c r="K170" i="11" s="1"/>
  <c r="K35" i="11"/>
  <c r="K40" i="11" s="1"/>
  <c r="K56" i="11" s="1"/>
  <c r="K58" i="11" s="1"/>
  <c r="K89" i="11" s="1"/>
  <c r="K92" i="11" s="1"/>
  <c r="K34" i="11"/>
  <c r="K55" i="11"/>
  <c r="K39" i="11"/>
  <c r="K38" i="11"/>
  <c r="K33" i="11"/>
  <c r="K36" i="11"/>
  <c r="K37" i="11"/>
  <c r="K40" i="1"/>
  <c r="K56" i="1" s="1"/>
  <c r="K58" i="1"/>
  <c r="K89" i="1" s="1"/>
  <c r="K92" i="1" s="1"/>
  <c r="K156" i="1"/>
  <c r="K156" i="11"/>
  <c r="I157" i="1" l="1"/>
  <c r="I157" i="11"/>
  <c r="K169" i="1"/>
  <c r="J149" i="1"/>
  <c r="J149" i="11"/>
  <c r="K169" i="11"/>
  <c r="K157" i="1" l="1"/>
  <c r="I158" i="1" s="1"/>
  <c r="K157" i="11"/>
  <c r="J152" i="11"/>
  <c r="J152" i="1"/>
  <c r="E191" i="1" l="1"/>
  <c r="K158" i="1"/>
  <c r="I160" i="1" s="1"/>
  <c r="K160" i="1" s="1"/>
  <c r="K162" i="1" s="1"/>
  <c r="I158" i="11"/>
  <c r="H156" i="11"/>
  <c r="H156" i="1"/>
  <c r="E193" i="1" l="1"/>
  <c r="K174" i="1"/>
  <c r="K176" i="1"/>
  <c r="J156" i="11"/>
  <c r="J156" i="1"/>
  <c r="H157" i="1" s="1"/>
  <c r="K158" i="11"/>
  <c r="J157" i="1" l="1"/>
  <c r="H158" i="1"/>
  <c r="H157" i="11"/>
  <c r="K162" i="11"/>
  <c r="E188" i="1"/>
  <c r="I160" i="11"/>
  <c r="K160" i="11" s="1"/>
  <c r="E187" i="1" l="1"/>
  <c r="E189" i="1"/>
  <c r="J157" i="11"/>
  <c r="J158" i="1"/>
  <c r="H160" i="1" s="1"/>
  <c r="J160" i="1" s="1"/>
  <c r="E194" i="1"/>
  <c r="K174" i="11"/>
  <c r="K176" i="11"/>
  <c r="E195" i="1" s="1"/>
  <c r="E190" i="1"/>
  <c r="E186" i="1"/>
  <c r="H158" i="11" l="1"/>
  <c r="J162" i="1"/>
  <c r="D189" i="1" l="1"/>
  <c r="E192" i="1"/>
  <c r="D186" i="1"/>
  <c r="K171" i="1"/>
  <c r="K172" i="1" s="1"/>
  <c r="K173" i="1" s="1"/>
  <c r="K175" i="1"/>
  <c r="D185" i="1" s="1"/>
  <c r="C185" i="1" s="1"/>
  <c r="J158" i="11"/>
  <c r="D194" i="1" l="1"/>
  <c r="D191" i="1"/>
  <c r="D190" i="1"/>
  <c r="D192" i="1"/>
  <c r="D187" i="1"/>
  <c r="C189" i="1"/>
  <c r="H160" i="11"/>
  <c r="J160" i="11" s="1"/>
  <c r="J162" i="11" s="1"/>
  <c r="C186" i="1"/>
  <c r="A185" i="1"/>
  <c r="F185" i="1"/>
  <c r="K171" i="11" l="1"/>
  <c r="K172" i="11" s="1"/>
  <c r="K175" i="11"/>
  <c r="D195" i="1" s="1"/>
  <c r="C190" i="1"/>
  <c r="A186" i="1"/>
  <c r="F186" i="1"/>
  <c r="C191" i="1"/>
  <c r="F189" i="1"/>
  <c r="A189" i="1"/>
  <c r="C187" i="1"/>
  <c r="C192" i="1"/>
  <c r="C194" i="1"/>
  <c r="F194" i="1" l="1"/>
  <c r="A194" i="1"/>
  <c r="D193" i="1"/>
  <c r="A191" i="1"/>
  <c r="F191" i="1"/>
  <c r="A190" i="1"/>
  <c r="F190" i="1"/>
  <c r="A192" i="1"/>
  <c r="F192" i="1"/>
  <c r="D188" i="1"/>
  <c r="F187" i="1"/>
  <c r="A187" i="1"/>
  <c r="K173" i="11"/>
  <c r="C195" i="1"/>
  <c r="C193" i="1" l="1"/>
  <c r="C188" i="1"/>
  <c r="F195" i="1"/>
  <c r="A195" i="1"/>
  <c r="F188" i="1" l="1"/>
  <c r="A188" i="1"/>
  <c r="F193" i="1"/>
  <c r="A193" i="1"/>
</calcChain>
</file>

<file path=xl/sharedStrings.xml><?xml version="1.0" encoding="utf-8"?>
<sst xmlns="http://schemas.openxmlformats.org/spreadsheetml/2006/main" count="675" uniqueCount="249">
  <si>
    <t>CÁLCULO DO TRANSPORTE ESCOLAR - ROTEIRO RURAL</t>
  </si>
  <si>
    <t>1 - MÃO DE OBRA - MENSAL - Custo Fixo</t>
  </si>
  <si>
    <t>Informações iniciais</t>
  </si>
  <si>
    <t>Cargo</t>
  </si>
  <si>
    <t>Sindicato</t>
  </si>
  <si>
    <t>Convenção Coletiva</t>
  </si>
  <si>
    <t>Data base</t>
  </si>
  <si>
    <t>Salário 220 h/mês</t>
  </si>
  <si>
    <t>Motorista(CBO xxx)</t>
  </si>
  <si>
    <t>SITRACOVER</t>
  </si>
  <si>
    <t>RS002118/2024</t>
  </si>
  <si>
    <t>01 de fevereiro 2024</t>
  </si>
  <si>
    <t>proporção do tempo</t>
  </si>
  <si>
    <t>Monitor (CBO XXX)</t>
  </si>
  <si>
    <t>Módulo 1 - Composição da Remuneração</t>
  </si>
  <si>
    <t>Composição da Remuneração</t>
  </si>
  <si>
    <t>Valor (R$)</t>
  </si>
  <si>
    <t>A</t>
  </si>
  <si>
    <t xml:space="preserve">Salário Base </t>
  </si>
  <si>
    <t>Quant. de func.</t>
  </si>
  <si>
    <t>Salário</t>
  </si>
  <si>
    <t>A.1</t>
  </si>
  <si>
    <t>A.2</t>
  </si>
  <si>
    <t>Total de Remuneração</t>
  </si>
  <si>
    <t>Módulo 2 - Encargos e Benefícios Anuais, Mensais e Diários</t>
  </si>
  <si>
    <t>Submódulo 2.1 - 13º Salário e Adicional de Férias</t>
  </si>
  <si>
    <t>2.1</t>
  </si>
  <si>
    <t>13º e Adicional de Férias</t>
  </si>
  <si>
    <t>%</t>
  </si>
  <si>
    <t>13º Salário</t>
  </si>
  <si>
    <t>B</t>
  </si>
  <si>
    <t>Adicional de Férias</t>
  </si>
  <si>
    <t>Total</t>
  </si>
  <si>
    <t>Observação: foram adotados índices do Manual de Preenchimento do Modelo de Planilhas de Custos e de Formação de Preços do STJ - Portaria STJ/GDG n° 410 de 15.07.2020</t>
  </si>
  <si>
    <t>Submódulo 2.2 - Encargos Previdenciários (GPS), Fundo de Garantia por Tempo de Serviço (FGTS) e outras contribuições</t>
  </si>
  <si>
    <t>2.2</t>
  </si>
  <si>
    <t>GPS, FGTS e outras contribuições</t>
  </si>
  <si>
    <t>INSS (Art. 22, Inciso I, da Lei n. ° 8.212/91)</t>
  </si>
  <si>
    <t>SESI ou SESC (Art. 3° Lei n.° 8.036/90)</t>
  </si>
  <si>
    <t>C</t>
  </si>
  <si>
    <t>SENAI ou SENAC (Decreto n.° 2.318/86)</t>
  </si>
  <si>
    <t>D</t>
  </si>
  <si>
    <t>INCRA (Lei n.° 7.787/89 e DL n.° 1.146/70)</t>
  </si>
  <si>
    <t>E</t>
  </si>
  <si>
    <t>Salário Educação (Art. 3°, Inciso I, Decreto n.° 87.043/82)</t>
  </si>
  <si>
    <t>F</t>
  </si>
  <si>
    <t>FGTS (Art. 15 Lei n.° 8.030/90 e art. 7°, III, CF)</t>
  </si>
  <si>
    <t>G</t>
  </si>
  <si>
    <t>Risco de Acidente do Trabalho - RAT</t>
  </si>
  <si>
    <t>H</t>
  </si>
  <si>
    <t>SEBRAE (Art. 8° Lei 8.029/90 e n.° 8.154/90)</t>
  </si>
  <si>
    <t>Submódulo 2.3 - Benefícios Mensais e Diários.</t>
  </si>
  <si>
    <t>2.3</t>
  </si>
  <si>
    <t>Benefícios Mensais e Diários</t>
  </si>
  <si>
    <t>Transporte - (Valor Passagemx2 unid/dia) - (Sal. base x 6%)</t>
  </si>
  <si>
    <t>Quant. de Funcionários</t>
  </si>
  <si>
    <t>Valor da Passagem</t>
  </si>
  <si>
    <r>
      <rPr>
        <sz val="10"/>
        <color rgb="FF000000"/>
        <rFont val="Arial"/>
        <family val="2"/>
        <charset val="1"/>
      </rPr>
      <t xml:space="preserve">Obs.: valor atual da passagem conforme </t>
    </r>
    <r>
      <rPr>
        <b/>
        <sz val="10"/>
        <color rgb="FF000000"/>
        <rFont val="Arial"/>
        <family val="2"/>
        <charset val="1"/>
      </rPr>
      <t>Decreto Municipal nº 100/2023.</t>
    </r>
    <r>
      <rPr>
        <sz val="10"/>
        <color rgb="FF000000"/>
        <rFont val="Arial"/>
        <family val="2"/>
        <charset val="1"/>
      </rPr>
      <t xml:space="preserve"> </t>
    </r>
  </si>
  <si>
    <t>Auxílio-Refeição/Alimentação</t>
  </si>
  <si>
    <t>Valor da Convenção</t>
  </si>
  <si>
    <t>B.1</t>
  </si>
  <si>
    <t>B.2</t>
  </si>
  <si>
    <t>Quadro-Resumo do Módulo 2 - Encargos e Benefícios anuais, mensais e diários</t>
  </si>
  <si>
    <t>Encargos e Benefícios Anuais, Mensais e Diários</t>
  </si>
  <si>
    <t>13º Salário e Adicional de Férias</t>
  </si>
  <si>
    <t xml:space="preserve"> Módulo 3 - Provisão para Rescisão</t>
  </si>
  <si>
    <t xml:space="preserve">Provisão para Rescisão </t>
  </si>
  <si>
    <t>Aviso Prévio Indenizado. Cálculo: (1/12)x0,05x100=0,42% incidente sobre o total da Remuneração</t>
  </si>
  <si>
    <t xml:space="preserve">Incidência do FGTS sobre o Aviso Prévio Indenizado. Cálculo: 0,0042×0,08×100≈0,0336% </t>
  </si>
  <si>
    <t>Multa do FGTS sobre o Aviso Prévio Indenizado. Cálculo: [1+(2/12)+((1/3)*(1/12))]*0,08*0,4*0,9*100≈3,44%</t>
  </si>
  <si>
    <t>Aviso Prévio Trabalhado. Cálculo: ((7/30)/12)x100=1,94% incidente sobre o total da Remuneração (*)</t>
  </si>
  <si>
    <t>Incidência dos encargos do submódulo 2.2 sobre o Aviso Prévio Trabalhado. Cálculo: 36,80%×1,94%≈0,72%</t>
  </si>
  <si>
    <t>Multa do FGTS e contribuição social sobre o Aviso Prévio Trabalhado. Cálculo: 0,0194×0,08×0,4×100≈0,062%</t>
  </si>
  <si>
    <t>(*) A parcela mensal a título de aviso prévio trabalhado será no percentual máximo de 1,94% no primeiro ano, e, em caso de prorrogação do contrato, o percentual máximo dessa parcela será de 0,194% a cada ano de prorrogação, a ser incluído por ocasião da formulação do aditivo da prorrogação do contrato, conforme a Lei 12.506/2011.</t>
  </si>
  <si>
    <t>Módulo 4 - Custo de Reposição do Profissional Ausente</t>
  </si>
  <si>
    <t>4.1</t>
  </si>
  <si>
    <t>Itens de custo (descrição)</t>
  </si>
  <si>
    <t>Valor</t>
  </si>
  <si>
    <t>Substituição durante as férias. Cálculo: (1/12)*100  / x 100</t>
  </si>
  <si>
    <t>Substituição durante ausência por doença. Cálculo: (5÷30÷12) = 1,39% (estimativa de 5 dias de licença por ano)</t>
  </si>
  <si>
    <t>Substituição durante licença maternidade. Cálculo: 11,11%×5,28%×50%≅0,29%</t>
  </si>
  <si>
    <t>Substituição durante licença paternidade. Cálculo: (5÷30÷12)×0,015×100≅0,02%</t>
  </si>
  <si>
    <t>Substituição durante ausências legais. Cálculo: (1÷30÷12)×100≅0,28%</t>
  </si>
  <si>
    <t>Substituição durante ausência por acidente de trabalho. Cálculo: (1 ÷ 12)×0,0178×100≅0,07%</t>
  </si>
  <si>
    <t>Subtotal antes da incidência de Proporcional de Férias, 1/3 e 13° sobre custo de reposição</t>
  </si>
  <si>
    <t>Proporcional de Férias, 1/3 e 13° sobre custo de reposição (exceto licença maternidade)</t>
  </si>
  <si>
    <t>Subtotal antes da incidência do Submódulo 2.2</t>
  </si>
  <si>
    <t>Incidência do Submódulo 2.2</t>
  </si>
  <si>
    <t>Resumo do Custo da Mão de Obra - Mensal (Custo Fixo)</t>
  </si>
  <si>
    <t>Mão de obra vinculada à execução contratual</t>
  </si>
  <si>
    <t>Módulo 3 - Provisão para Rescisão</t>
  </si>
  <si>
    <t>Subtotal (A+B+C+D)</t>
  </si>
  <si>
    <t>2 - INSUMOS DIVERSOS - MENSAL</t>
  </si>
  <si>
    <t>Taxas Diversas - Custo Fixo</t>
  </si>
  <si>
    <t>Quant. mensal</t>
  </si>
  <si>
    <t>Unid.</t>
  </si>
  <si>
    <t>Valor Unitário</t>
  </si>
  <si>
    <t>Fonte</t>
  </si>
  <si>
    <t>Valor mensal</t>
  </si>
  <si>
    <t>Seguro DPVAT</t>
  </si>
  <si>
    <t>Taxa</t>
  </si>
  <si>
    <t>Licenciamento DETRAN</t>
  </si>
  <si>
    <t>A.3</t>
  </si>
  <si>
    <t>Taxa Vistoria PMSM - Semestral</t>
  </si>
  <si>
    <t>A.4</t>
  </si>
  <si>
    <t>Inspeção veicular</t>
  </si>
  <si>
    <t>Depreciação - Custo Fixo</t>
  </si>
  <si>
    <t>Valor veículo</t>
  </si>
  <si>
    <t xml:space="preserve">Valor Residual </t>
  </si>
  <si>
    <t>Valor Depreciável</t>
  </si>
  <si>
    <t>Indicador de idade do veículo</t>
  </si>
  <si>
    <t>Idade do veículo</t>
  </si>
  <si>
    <t>% de depreciação</t>
  </si>
  <si>
    <t xml:space="preserve">FIPE </t>
  </si>
  <si>
    <t>Veiculo de 0 a 1 ano</t>
  </si>
  <si>
    <t>Veiculo de 1 a 2 anos</t>
  </si>
  <si>
    <t>B.3</t>
  </si>
  <si>
    <t>Veiculo de 2 a 3 anos</t>
  </si>
  <si>
    <t>B.4</t>
  </si>
  <si>
    <t>Veiculo de 3 a 4 anos</t>
  </si>
  <si>
    <t>B.5</t>
  </si>
  <si>
    <t>Veiculo de 4 a 5 anos</t>
  </si>
  <si>
    <t>B.6</t>
  </si>
  <si>
    <t>Veiculo de 5 a 6 anos</t>
  </si>
  <si>
    <t>B.7</t>
  </si>
  <si>
    <t>Veiculo de 6 a 7 anos</t>
  </si>
  <si>
    <t>B.8</t>
  </si>
  <si>
    <t>Veiculo de 7 a 8 anos</t>
  </si>
  <si>
    <t>B.9</t>
  </si>
  <si>
    <t>Veiculo de 8 a 9 anos</t>
  </si>
  <si>
    <t>B10</t>
  </si>
  <si>
    <t>Veiculo de 9 a 10 ano</t>
  </si>
  <si>
    <t>B.11</t>
  </si>
  <si>
    <t>Veiculo acima de 10 anos</t>
  </si>
  <si>
    <t xml:space="preserve">Observação: foI utilizado o Método de Cole, e o valor residual de 15 por cento. </t>
  </si>
  <si>
    <t>Remuneração do Capital - Custo Fixo</t>
  </si>
  <si>
    <t>Valor Selic</t>
  </si>
  <si>
    <t>BCB</t>
  </si>
  <si>
    <t>C.1</t>
  </si>
  <si>
    <t>C.2</t>
  </si>
  <si>
    <t>C.3</t>
  </si>
  <si>
    <t>C.4</t>
  </si>
  <si>
    <t>C.5</t>
  </si>
  <si>
    <t>C.6</t>
  </si>
  <si>
    <t>C.7</t>
  </si>
  <si>
    <t>C.8</t>
  </si>
  <si>
    <t>C.9</t>
  </si>
  <si>
    <t>C.10</t>
  </si>
  <si>
    <t>C.11</t>
  </si>
  <si>
    <t>Combustível - Custo Variável</t>
  </si>
  <si>
    <t>Km/Dia</t>
  </si>
  <si>
    <t>Dias/Mês</t>
  </si>
  <si>
    <t>Valor Litro</t>
  </si>
  <si>
    <t>Consumo</t>
  </si>
  <si>
    <t>D.1</t>
  </si>
  <si>
    <t>Diesel</t>
  </si>
  <si>
    <t>Outros  - Custo Variável</t>
  </si>
  <si>
    <t>Valor unit.</t>
  </si>
  <si>
    <t>E.1</t>
  </si>
  <si>
    <t xml:space="preserve">Manutenção Mecânica incluindo peças e óleos lubrificantes. </t>
  </si>
  <si>
    <t>Serviço</t>
  </si>
  <si>
    <t>E.2</t>
  </si>
  <si>
    <t>Lavagem e Higienização dos veículos</t>
  </si>
  <si>
    <t>E.3</t>
  </si>
  <si>
    <t>Pneus 285/70/19,5</t>
  </si>
  <si>
    <t>Unidade</t>
  </si>
  <si>
    <t>Outros  - Custo Fixo</t>
  </si>
  <si>
    <t>F.1</t>
  </si>
  <si>
    <t>Sistema de Rastreamento Veícular</t>
  </si>
  <si>
    <t>Total de Insumos diversos</t>
  </si>
  <si>
    <t>3 - RESUMO DO CUSTO MENSAL</t>
  </si>
  <si>
    <t>Mão de obra - Custo Fixo</t>
  </si>
  <si>
    <t>Insumos diversos - Custo Fixo</t>
  </si>
  <si>
    <t>Insumos diversos - Custo Variável</t>
  </si>
  <si>
    <t>Subtotal (A+B+C)</t>
  </si>
  <si>
    <t>4 - CUSTOS INDIRETOS, LUCRO E TRIBUTOS SOBRE O CUSTO MENSAL</t>
  </si>
  <si>
    <t>Custos Indiretos, Tributos e Lucro</t>
  </si>
  <si>
    <t>Descrição</t>
  </si>
  <si>
    <t>Base de Cálculo</t>
  </si>
  <si>
    <t xml:space="preserve">Valor CF </t>
  </si>
  <si>
    <t>Valor CV</t>
  </si>
  <si>
    <t>Custos indiretos (Despesas operacionais e administrativas)</t>
  </si>
  <si>
    <t>Lucro</t>
  </si>
  <si>
    <t>Tabela do Simples Nacional</t>
  </si>
  <si>
    <t>Anexo III</t>
  </si>
  <si>
    <t>Custo mensal + custos indiretos + lucro</t>
  </si>
  <si>
    <t>Parcela Redutora (PR)</t>
  </si>
  <si>
    <r>
      <rPr>
        <sz val="10"/>
        <color rgb="FF000000"/>
        <rFont val="Arial"/>
        <family val="2"/>
        <charset val="1"/>
      </rPr>
      <t>F= 1-(</t>
    </r>
    <r>
      <rPr>
        <sz val="10"/>
        <color rgb="FFFF0000"/>
        <rFont val="Arial"/>
        <family val="2"/>
        <charset val="1"/>
      </rPr>
      <t>11,20</t>
    </r>
    <r>
      <rPr>
        <sz val="10"/>
        <color rgb="FF000000"/>
        <rFont val="Arial"/>
        <family val="2"/>
        <charset val="1"/>
      </rPr>
      <t>/100)-(PR/12)</t>
    </r>
  </si>
  <si>
    <t>Tributo Municipal</t>
  </si>
  <si>
    <t>ISS</t>
  </si>
  <si>
    <t>Custo mensal + custos indiretos + lucro + tributos federais</t>
  </si>
  <si>
    <r>
      <rPr>
        <sz val="10"/>
        <color rgb="FF000000"/>
        <rFont val="Arial"/>
        <family val="2"/>
        <charset val="1"/>
      </rPr>
      <t>F= 1-(</t>
    </r>
    <r>
      <rPr>
        <sz val="10"/>
        <color rgb="FFFF0000"/>
        <rFont val="Arial"/>
        <family val="2"/>
        <charset val="1"/>
      </rPr>
      <t>2,50</t>
    </r>
    <r>
      <rPr>
        <sz val="10"/>
        <color rgb="FF000000"/>
        <rFont val="Arial"/>
        <family val="2"/>
        <charset val="1"/>
      </rPr>
      <t>/100)</t>
    </r>
  </si>
  <si>
    <t>TOTAL</t>
  </si>
  <si>
    <r>
      <rPr>
        <sz val="10"/>
        <color rgb="FF000000"/>
        <rFont val="Arial"/>
        <family val="2"/>
        <charset val="1"/>
      </rPr>
      <t xml:space="preserve">Observação: </t>
    </r>
    <r>
      <rPr>
        <b/>
        <sz val="10"/>
        <color rgb="FF000000"/>
        <rFont val="Arial"/>
        <family val="2"/>
        <charset val="1"/>
      </rPr>
      <t>Índices C</t>
    </r>
    <r>
      <rPr>
        <sz val="10"/>
        <color rgb="FF000000"/>
        <rFont val="Arial"/>
        <family val="2"/>
        <charset val="1"/>
      </rPr>
      <t>,  Lei nº 10.637/02, art. 2º e Lei 10.833/03, art. 2º.</t>
    </r>
  </si>
  <si>
    <r>
      <rPr>
        <sz val="10"/>
        <color rgb="FF000000"/>
        <rFont val="Arial"/>
        <family val="2"/>
        <charset val="1"/>
      </rPr>
      <t xml:space="preserve">Observação: </t>
    </r>
    <r>
      <rPr>
        <b/>
        <sz val="10"/>
        <color rgb="FF000000"/>
        <rFont val="Arial"/>
        <family val="2"/>
        <charset val="1"/>
      </rPr>
      <t>Índices D</t>
    </r>
    <r>
      <rPr>
        <sz val="10"/>
        <color rgb="FF000000"/>
        <rFont val="Arial"/>
        <family val="2"/>
        <charset val="1"/>
      </rPr>
      <t>,  Lei Complementar nº 2/01, de 28-12-2001, 2 Tabela II; 2 Imposto sobre Serviços de Qualquer Natureza; 3. USSQN - Homologado; 16.01.02</t>
    </r>
  </si>
  <si>
    <t>5 - CÁLCULO DO ROTEIRO</t>
  </si>
  <si>
    <t>Mão de obra</t>
  </si>
  <si>
    <t>Insumos diversos</t>
  </si>
  <si>
    <t>Custos indiretos, tributos e lucro</t>
  </si>
  <si>
    <t>Total mensal</t>
  </si>
  <si>
    <t>Valor do Km rodado</t>
  </si>
  <si>
    <t>Valor do custo variável do Km rodado C/BDI</t>
  </si>
  <si>
    <t>Custo Fixo do Roteiro</t>
  </si>
  <si>
    <t>Custo Variável do Roteiro</t>
  </si>
  <si>
    <t>Custo Variável do Roteiro Arredondado (R$ 3,53 X 2.120,00 km)</t>
  </si>
  <si>
    <t>Santa Maria, 24 de agosto de 2024.</t>
  </si>
  <si>
    <t>Jean Alexandre Pezzini</t>
  </si>
  <si>
    <t>Contador - Matrícula 17.063-1</t>
  </si>
  <si>
    <t>Valor total</t>
  </si>
  <si>
    <t>CF</t>
  </si>
  <si>
    <t>CV</t>
  </si>
  <si>
    <t>CTR 12 Meses</t>
  </si>
  <si>
    <t>Tabela SN</t>
  </si>
  <si>
    <t xml:space="preserve">TURAMENTO </t>
  </si>
  <si>
    <t xml:space="preserve">FATURAMENTO </t>
  </si>
  <si>
    <t xml:space="preserve">ALIQUOTA </t>
  </si>
  <si>
    <t xml:space="preserve">VALOR </t>
  </si>
  <si>
    <t>PARCELA REDUTORA</t>
  </si>
  <si>
    <t>Redutora Mês</t>
  </si>
  <si>
    <t xml:space="preserve">- </t>
  </si>
  <si>
    <t xml:space="preserve">R$ 180.000,00 </t>
  </si>
  <si>
    <t xml:space="preserve">6,00% </t>
  </si>
  <si>
    <t xml:space="preserve">6,00 </t>
  </si>
  <si>
    <t>R$ -</t>
  </si>
  <si>
    <t xml:space="preserve">180.000,00 </t>
  </si>
  <si>
    <t xml:space="preserve">R$ 360.000,00 </t>
  </si>
  <si>
    <t xml:space="preserve">11,20% </t>
  </si>
  <si>
    <t xml:space="preserve">0,00 </t>
  </si>
  <si>
    <t>R$ 9.360,00</t>
  </si>
  <si>
    <t xml:space="preserve">360.000,00 </t>
  </si>
  <si>
    <t xml:space="preserve">R$ 720.000,00 </t>
  </si>
  <si>
    <t xml:space="preserve">13,50% </t>
  </si>
  <si>
    <t>R$ 17.640,00</t>
  </si>
  <si>
    <t xml:space="preserve">720.000,00 </t>
  </si>
  <si>
    <t xml:space="preserve">R$ 1.800.000,00 </t>
  </si>
  <si>
    <t xml:space="preserve">16,00% </t>
  </si>
  <si>
    <t>R$ 35.640,00</t>
  </si>
  <si>
    <t xml:space="preserve">1.800.000,00 </t>
  </si>
  <si>
    <t xml:space="preserve">R$ 3.600.000,00 </t>
  </si>
  <si>
    <t xml:space="preserve">21,00% </t>
  </si>
  <si>
    <t>R$ 125.640,00</t>
  </si>
  <si>
    <t xml:space="preserve">3.600.000,00 </t>
  </si>
  <si>
    <t xml:space="preserve">R$ 4.800.000,00 </t>
  </si>
  <si>
    <t xml:space="preserve">33,00% </t>
  </si>
  <si>
    <t>R$ 648.000,00</t>
  </si>
  <si>
    <t>TABELA DO SIMPLES ANEXO III - 2024</t>
  </si>
  <si>
    <t>https://www.contabilizei.com.br/contabilidade-online/anexo-3-simples-nacional/</t>
  </si>
  <si>
    <t>Pneus 195/75/16</t>
  </si>
  <si>
    <r>
      <rPr>
        <sz val="10"/>
        <color rgb="FF000000"/>
        <rFont val="Arial"/>
        <family val="2"/>
        <charset val="1"/>
      </rPr>
      <t>F= 1-(</t>
    </r>
    <r>
      <rPr>
        <sz val="10"/>
        <color rgb="FFFF0000"/>
        <rFont val="Arial"/>
        <family val="2"/>
        <charset val="1"/>
      </rPr>
      <t>6,00</t>
    </r>
    <r>
      <rPr>
        <sz val="10"/>
        <color rgb="FF000000"/>
        <rFont val="Arial"/>
        <family val="2"/>
        <charset val="1"/>
      </rPr>
      <t>/100)-(PR/12)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</si>
</sst>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&quot;R$ &quot;#,##0.00"/>
    <numFmt numFmtId="165" formatCode="_ &quot;R$ &quot;* #,##0.00_ ;_ &quot;R$ &quot;* \-#,##0.00_ ;_ &quot;R$ &quot;* \-??_ ;_ @_ "/>
    <numFmt numFmtId="166" formatCode="&quot;R$ &quot;#,##0.00;&quot;R$ -&quot;#,##0.00"/>
    <numFmt numFmtId="167" formatCode="0.0000"/>
    <numFmt numFmtId="168" formatCode="0.000"/>
    <numFmt numFmtId="169" formatCode="_-* #,##0.00_-;\-* #,##0.00_-;_-* \-??_-;_-@"/>
    <numFmt numFmtId="170" formatCode="_-&quot;R$ &quot;* #,##0.00_-;&quot;-R$ &quot;* #,##0.00_-;_-&quot;R$ &quot;* \-??_-;_-@"/>
    <numFmt numFmtId="171" formatCode="0.000000%"/>
    <numFmt numFmtId="172" formatCode="d/m/yyyy"/>
    <numFmt numFmtId="173" formatCode="_ * #,##0.00_ ;_ * \-#,##0.00_ ;_ * \-??_ ;_ @_ "/>
    <numFmt numFmtId="174" formatCode="#,##0.0000"/>
  </numFmts>
  <fonts count="17">
    <font>
      <sz val="11"/>
      <color rgb="FF000000"/>
      <name val="Calibri"/>
      <charset val="1"/>
    </font>
    <font>
      <sz val="10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sz val="10"/>
      <color rgb="FFFF0000"/>
      <name val="Arial"/>
      <family val="2"/>
      <charset val="1"/>
    </font>
    <font>
      <sz val="10"/>
      <name val="Calibri"/>
      <family val="2"/>
      <charset val="1"/>
    </font>
    <font>
      <sz val="10"/>
      <color rgb="FF333333"/>
      <name val="Roboto"/>
      <charset val="1"/>
    </font>
    <font>
      <u/>
      <sz val="10"/>
      <color rgb="FF0000FF"/>
      <name val="Arial"/>
      <family val="2"/>
      <charset val="1"/>
    </font>
    <font>
      <sz val="10"/>
      <color rgb="FF1F1F1F"/>
      <name val="Arial"/>
      <family val="2"/>
      <charset val="1"/>
    </font>
    <font>
      <sz val="11"/>
      <color rgb="FF3C3C3C"/>
      <name val="Arial"/>
      <family val="2"/>
      <charset val="1"/>
    </font>
    <font>
      <sz val="10"/>
      <color rgb="FF606060"/>
      <name val="Ubuntu"/>
      <charset val="1"/>
    </font>
    <font>
      <u/>
      <sz val="10"/>
      <color rgb="FF0563C1"/>
      <name val="Calibri"/>
      <family val="2"/>
      <charset val="1"/>
    </font>
    <font>
      <sz val="10"/>
      <color rgb="FF555555"/>
      <name val="Rawline"/>
      <charset val="1"/>
    </font>
    <font>
      <sz val="11"/>
      <color rgb="FF000000"/>
      <name val="Calibri"/>
      <family val="2"/>
      <charset val="1"/>
    </font>
    <font>
      <b/>
      <sz val="10"/>
      <name val="Calibri"/>
      <family val="2"/>
      <charset val="1"/>
    </font>
    <font>
      <b/>
      <sz val="10"/>
      <color rgb="FF000000"/>
      <name val="Calibri"/>
      <family val="2"/>
      <charset val="1"/>
    </font>
    <font>
      <sz val="11"/>
      <color rgb="FF000000"/>
      <name val="Calibri"/>
      <charset val="1"/>
    </font>
  </fonts>
  <fills count="8">
    <fill>
      <patternFill patternType="none"/>
    </fill>
    <fill>
      <patternFill patternType="gray125"/>
    </fill>
    <fill>
      <patternFill patternType="solid">
        <fgColor rgb="FF33CCFF"/>
        <bgColor rgb="FF00CCFF"/>
      </patternFill>
    </fill>
    <fill>
      <patternFill patternType="solid">
        <fgColor rgb="FFFFFFFF"/>
        <bgColor rgb="FFFFFFCC"/>
      </patternFill>
    </fill>
    <fill>
      <patternFill patternType="solid">
        <fgColor rgb="FFBFBFBF"/>
        <bgColor rgb="FFCCCCFF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FFFFCC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4">
    <xf numFmtId="0" fontId="0" fillId="0" borderId="0"/>
    <xf numFmtId="173" fontId="13" fillId="0" borderId="0" applyBorder="0" applyProtection="0"/>
    <xf numFmtId="165" fontId="13" fillId="0" borderId="0" applyBorder="0" applyProtection="0"/>
    <xf numFmtId="9" fontId="16" fillId="0" borderId="0" applyBorder="0" applyProtection="0"/>
  </cellStyleXfs>
  <cellXfs count="183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0" xfId="0" applyFont="1"/>
    <xf numFmtId="0" fontId="2" fillId="0" borderId="0" xfId="0" applyFont="1" applyAlignment="1"/>
    <xf numFmtId="0" fontId="2" fillId="3" borderId="0" xfId="0" applyFont="1" applyFill="1" applyBorder="1"/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center" wrapText="1"/>
    </xf>
    <xf numFmtId="0" fontId="4" fillId="5" borderId="5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164" fontId="4" fillId="5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5" borderId="0" xfId="0" applyFont="1" applyFill="1" applyBorder="1"/>
    <xf numFmtId="0" fontId="2" fillId="0" borderId="5" xfId="0" applyFont="1" applyBorder="1" applyAlignment="1">
      <alignment horizontal="center" wrapText="1"/>
    </xf>
    <xf numFmtId="0" fontId="4" fillId="0" borderId="5" xfId="0" applyFont="1" applyBorder="1" applyAlignment="1">
      <alignment horizont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165" fontId="3" fillId="4" borderId="1" xfId="0" applyNumberFormat="1" applyFont="1" applyFill="1" applyBorder="1" applyAlignment="1">
      <alignment horizontal="center" vertical="center" wrapText="1"/>
    </xf>
    <xf numFmtId="0" fontId="5" fillId="0" borderId="6" xfId="0" applyFont="1" applyBorder="1"/>
    <xf numFmtId="0" fontId="2" fillId="0" borderId="1" xfId="0" applyFont="1" applyBorder="1" applyAlignment="1">
      <alignment horizontal="right" vertical="center" wrapText="1"/>
    </xf>
    <xf numFmtId="164" fontId="2" fillId="0" borderId="1" xfId="0" applyNumberFormat="1" applyFont="1" applyBorder="1" applyAlignment="1">
      <alignment horizontal="center"/>
    </xf>
    <xf numFmtId="166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165" fontId="2" fillId="0" borderId="0" xfId="0" applyNumberFormat="1" applyFont="1"/>
    <xf numFmtId="165" fontId="3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65" fontId="3" fillId="0" borderId="6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66" fontId="2" fillId="0" borderId="6" xfId="0" applyNumberFormat="1" applyFont="1" applyBorder="1" applyAlignment="1">
      <alignment horizontal="center" vertical="center" wrapText="1"/>
    </xf>
    <xf numFmtId="166" fontId="2" fillId="0" borderId="0" xfId="0" applyNumberFormat="1" applyFont="1" applyAlignment="1">
      <alignment horizontal="center" vertical="center" wrapText="1"/>
    </xf>
    <xf numFmtId="166" fontId="2" fillId="0" borderId="0" xfId="0" applyNumberFormat="1" applyFont="1"/>
    <xf numFmtId="164" fontId="2" fillId="0" borderId="0" xfId="0" applyNumberFormat="1" applyFont="1"/>
    <xf numFmtId="0" fontId="2" fillId="0" borderId="1" xfId="0" applyFont="1" applyBorder="1"/>
    <xf numFmtId="166" fontId="3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6" fontId="1" fillId="0" borderId="0" xfId="0" applyNumberFormat="1" applyFont="1"/>
    <xf numFmtId="4" fontId="2" fillId="0" borderId="0" xfId="0" applyNumberFormat="1" applyFont="1" applyAlignment="1">
      <alignment horizontal="center"/>
    </xf>
    <xf numFmtId="167" fontId="2" fillId="0" borderId="1" xfId="0" applyNumberFormat="1" applyFont="1" applyBorder="1" applyAlignment="1">
      <alignment horizontal="center" vertical="center" wrapText="1"/>
    </xf>
    <xf numFmtId="2" fontId="2" fillId="0" borderId="5" xfId="0" applyNumberFormat="1" applyFont="1" applyBorder="1" applyAlignment="1">
      <alignment horizontal="center" vertical="center" wrapText="1"/>
    </xf>
    <xf numFmtId="166" fontId="2" fillId="0" borderId="5" xfId="0" applyNumberFormat="1" applyFont="1" applyBorder="1" applyAlignment="1">
      <alignment horizontal="center" vertical="center" wrapText="1"/>
    </xf>
    <xf numFmtId="168" fontId="2" fillId="0" borderId="1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2" fontId="3" fillId="0" borderId="6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3" fillId="4" borderId="0" xfId="0" applyFont="1" applyFill="1" applyBorder="1" applyAlignment="1">
      <alignment horizontal="center"/>
    </xf>
    <xf numFmtId="169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6" fillId="3" borderId="0" xfId="0" applyFont="1" applyFill="1" applyBorder="1"/>
    <xf numFmtId="0" fontId="7" fillId="0" borderId="0" xfId="0" applyFont="1"/>
    <xf numFmtId="4" fontId="3" fillId="4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/>
    <xf numFmtId="10" fontId="1" fillId="0" borderId="1" xfId="0" applyNumberFormat="1" applyFont="1" applyBorder="1"/>
    <xf numFmtId="170" fontId="2" fillId="0" borderId="1" xfId="0" applyNumberFormat="1" applyFont="1" applyBorder="1" applyAlignment="1"/>
    <xf numFmtId="170" fontId="2" fillId="0" borderId="1" xfId="0" applyNumberFormat="1" applyFont="1" applyBorder="1"/>
    <xf numFmtId="10" fontId="2" fillId="0" borderId="0" xfId="0" applyNumberFormat="1" applyFont="1"/>
    <xf numFmtId="0" fontId="9" fillId="0" borderId="0" xfId="0" applyFont="1"/>
    <xf numFmtId="0" fontId="2" fillId="0" borderId="0" xfId="0" applyFont="1" applyAlignment="1">
      <alignment horizontal="center"/>
    </xf>
    <xf numFmtId="0" fontId="10" fillId="3" borderId="0" xfId="0" applyFont="1" applyFill="1" applyAlignment="1">
      <alignment horizontal="left"/>
    </xf>
    <xf numFmtId="0" fontId="7" fillId="0" borderId="0" xfId="0" applyFont="1" applyAlignment="1"/>
    <xf numFmtId="172" fontId="10" fillId="3" borderId="0" xfId="0" applyNumberFormat="1" applyFont="1" applyFill="1" applyAlignment="1">
      <alignment horizontal="left"/>
    </xf>
    <xf numFmtId="0" fontId="3" fillId="0" borderId="0" xfId="0" applyFont="1"/>
    <xf numFmtId="164" fontId="2" fillId="5" borderId="1" xfId="0" applyNumberFormat="1" applyFont="1" applyFill="1" applyBorder="1" applyAlignment="1">
      <alignment horizontal="center" vertical="center"/>
    </xf>
    <xf numFmtId="0" fontId="11" fillId="0" borderId="0" xfId="0" applyFont="1"/>
    <xf numFmtId="0" fontId="12" fillId="3" borderId="0" xfId="0" applyFont="1" applyFill="1" applyBorder="1"/>
    <xf numFmtId="164" fontId="2" fillId="3" borderId="1" xfId="0" applyNumberFormat="1" applyFont="1" applyFill="1" applyBorder="1" applyAlignment="1">
      <alignment horizontal="center" vertical="center" wrapText="1"/>
    </xf>
    <xf numFmtId="165" fontId="2" fillId="0" borderId="0" xfId="2" applyFont="1" applyBorder="1" applyAlignment="1" applyProtection="1"/>
    <xf numFmtId="0" fontId="2" fillId="0" borderId="3" xfId="0" applyFont="1" applyBorder="1" applyAlignment="1">
      <alignment horizontal="left"/>
    </xf>
    <xf numFmtId="0" fontId="2" fillId="0" borderId="3" xfId="0" applyFont="1" applyBorder="1" applyAlignment="1">
      <alignment horizontal="left" wrapText="1"/>
    </xf>
    <xf numFmtId="0" fontId="5" fillId="0" borderId="3" xfId="0" applyFont="1" applyBorder="1"/>
    <xf numFmtId="164" fontId="2" fillId="0" borderId="5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64" fontId="14" fillId="0" borderId="1" xfId="0" applyNumberFormat="1" applyFont="1" applyBorder="1" applyAlignment="1"/>
    <xf numFmtId="164" fontId="3" fillId="0" borderId="6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173" fontId="2" fillId="0" borderId="0" xfId="0" applyNumberFormat="1" applyFont="1"/>
    <xf numFmtId="10" fontId="2" fillId="5" borderId="4" xfId="0" applyNumberFormat="1" applyFont="1" applyFill="1" applyBorder="1" applyAlignment="1">
      <alignment horizontal="center" vertical="center" wrapText="1"/>
    </xf>
    <xf numFmtId="164" fontId="1" fillId="0" borderId="6" xfId="0" applyNumberFormat="1" applyFont="1" applyBorder="1"/>
    <xf numFmtId="164" fontId="2" fillId="0" borderId="1" xfId="0" applyNumberFormat="1" applyFont="1" applyBorder="1"/>
    <xf numFmtId="10" fontId="2" fillId="5" borderId="6" xfId="0" applyNumberFormat="1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2" fontId="2" fillId="0" borderId="0" xfId="0" applyNumberFormat="1" applyFont="1" applyAlignment="1">
      <alignment horizontal="left"/>
    </xf>
    <xf numFmtId="2" fontId="2" fillId="0" borderId="0" xfId="0" applyNumberFormat="1" applyFont="1" applyAlignment="1">
      <alignment horizontal="center"/>
    </xf>
    <xf numFmtId="174" fontId="4" fillId="0" borderId="6" xfId="0" applyNumberFormat="1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 wrapText="1"/>
    </xf>
    <xf numFmtId="10" fontId="3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166" fontId="2" fillId="0" borderId="1" xfId="0" applyNumberFormat="1" applyFont="1" applyBorder="1"/>
    <xf numFmtId="164" fontId="3" fillId="0" borderId="1" xfId="0" applyNumberFormat="1" applyFont="1" applyBorder="1"/>
    <xf numFmtId="173" fontId="2" fillId="0" borderId="0" xfId="1" applyFont="1" applyBorder="1" applyAlignment="1" applyProtection="1"/>
    <xf numFmtId="0" fontId="2" fillId="0" borderId="0" xfId="0" applyFont="1" applyBorder="1"/>
    <xf numFmtId="0" fontId="2" fillId="0" borderId="0" xfId="0" applyFont="1" applyBorder="1" applyAlignment="1">
      <alignment horizontal="left"/>
    </xf>
    <xf numFmtId="0" fontId="5" fillId="0" borderId="0" xfId="0" applyFont="1" applyBorder="1"/>
    <xf numFmtId="164" fontId="3" fillId="0" borderId="0" xfId="0" applyNumberFormat="1" applyFont="1" applyBorder="1"/>
    <xf numFmtId="0" fontId="2" fillId="0" borderId="0" xfId="0" applyFont="1" applyAlignment="1">
      <alignment horizontal="right"/>
    </xf>
    <xf numFmtId="165" fontId="1" fillId="0" borderId="0" xfId="2" applyFont="1" applyBorder="1" applyProtection="1"/>
    <xf numFmtId="165" fontId="15" fillId="0" borderId="1" xfId="2" applyFont="1" applyBorder="1" applyAlignment="1" applyProtection="1"/>
    <xf numFmtId="165" fontId="1" fillId="0" borderId="1" xfId="2" applyFont="1" applyBorder="1" applyAlignment="1" applyProtection="1"/>
    <xf numFmtId="165" fontId="1" fillId="0" borderId="1" xfId="0" applyNumberFormat="1" applyFont="1" applyBorder="1" applyAlignment="1"/>
    <xf numFmtId="165" fontId="2" fillId="0" borderId="1" xfId="0" applyNumberFormat="1" applyFont="1" applyBorder="1"/>
    <xf numFmtId="10" fontId="2" fillId="5" borderId="1" xfId="3" applyNumberFormat="1" applyFont="1" applyFill="1" applyBorder="1" applyAlignment="1" applyProtection="1"/>
    <xf numFmtId="0" fontId="15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165" fontId="13" fillId="0" borderId="1" xfId="2" applyBorder="1" applyProtection="1"/>
    <xf numFmtId="165" fontId="2" fillId="0" borderId="5" xfId="2" applyFont="1" applyBorder="1" applyAlignment="1" applyProtection="1">
      <alignment horizontal="center" wrapText="1"/>
    </xf>
    <xf numFmtId="164" fontId="4" fillId="0" borderId="1" xfId="0" applyNumberFormat="1" applyFont="1" applyBorder="1" applyAlignment="1">
      <alignment horizontal="center" vertical="center" wrapText="1"/>
    </xf>
    <xf numFmtId="165" fontId="2" fillId="0" borderId="1" xfId="2" applyFont="1" applyBorder="1" applyAlignment="1" applyProtection="1">
      <alignment horizontal="center" vertical="center" wrapText="1"/>
    </xf>
    <xf numFmtId="10" fontId="8" fillId="0" borderId="0" xfId="0" applyNumberFormat="1" applyFont="1" applyBorder="1"/>
    <xf numFmtId="164" fontId="1" fillId="0" borderId="6" xfId="0" applyNumberFormat="1" applyFont="1" applyBorder="1" applyAlignment="1"/>
    <xf numFmtId="164" fontId="2" fillId="0" borderId="1" xfId="0" applyNumberFormat="1" applyFont="1" applyBorder="1" applyAlignment="1"/>
    <xf numFmtId="165" fontId="13" fillId="5" borderId="6" xfId="2" applyFill="1" applyBorder="1" applyProtection="1"/>
    <xf numFmtId="164" fontId="4" fillId="0" borderId="1" xfId="0" applyNumberFormat="1" applyFont="1" applyFill="1" applyBorder="1" applyAlignment="1">
      <alignment horizontal="center" vertical="center" wrapText="1"/>
    </xf>
    <xf numFmtId="166" fontId="2" fillId="6" borderId="6" xfId="0" applyNumberFormat="1" applyFont="1" applyFill="1" applyBorder="1" applyAlignment="1">
      <alignment horizontal="center" vertical="center" wrapText="1"/>
    </xf>
    <xf numFmtId="164" fontId="2" fillId="7" borderId="1" xfId="0" applyNumberFormat="1" applyFont="1" applyFill="1" applyBorder="1" applyAlignment="1">
      <alignment horizontal="center" vertical="center"/>
    </xf>
    <xf numFmtId="170" fontId="2" fillId="0" borderId="1" xfId="0" applyNumberFormat="1" applyFont="1" applyFill="1" applyBorder="1"/>
    <xf numFmtId="10" fontId="8" fillId="0" borderId="0" xfId="0" applyNumberFormat="1" applyFont="1" applyFill="1" applyBorder="1"/>
    <xf numFmtId="4" fontId="2" fillId="0" borderId="1" xfId="0" applyNumberFormat="1" applyFont="1" applyFill="1" applyBorder="1" applyAlignment="1">
      <alignment horizontal="center" vertical="center" wrapText="1"/>
    </xf>
    <xf numFmtId="164" fontId="2" fillId="7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/>
    </xf>
    <xf numFmtId="0" fontId="2" fillId="0" borderId="7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5" fillId="0" borderId="11" xfId="0" applyFont="1" applyBorder="1" applyAlignment="1">
      <alignment horizontal="center" vertical="center" wrapText="1"/>
    </xf>
    <xf numFmtId="0" fontId="2" fillId="5" borderId="7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0" fontId="2" fillId="5" borderId="1" xfId="0" applyNumberFormat="1" applyFont="1" applyFill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10" fontId="4" fillId="0" borderId="5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left"/>
    </xf>
    <xf numFmtId="0" fontId="2" fillId="0" borderId="4" xfId="0" applyFont="1" applyBorder="1" applyAlignment="1">
      <alignment horizontal="left" wrapText="1"/>
    </xf>
    <xf numFmtId="0" fontId="3" fillId="0" borderId="4" xfId="0" applyFont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vertical="center" wrapText="1"/>
    </xf>
    <xf numFmtId="0" fontId="2" fillId="5" borderId="1" xfId="0" applyFont="1" applyFill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/>
    </xf>
    <xf numFmtId="0" fontId="2" fillId="0" borderId="7" xfId="0" applyFont="1" applyBorder="1" applyAlignment="1">
      <alignment horizontal="left" vertical="center" wrapText="1"/>
    </xf>
    <xf numFmtId="4" fontId="3" fillId="4" borderId="1" xfId="0" applyNumberFormat="1" applyFont="1" applyFill="1" applyBorder="1" applyAlignment="1">
      <alignment horizontal="center" vertical="center" wrapText="1"/>
    </xf>
    <xf numFmtId="171" fontId="2" fillId="0" borderId="1" xfId="0" applyNumberFormat="1" applyFont="1" applyFill="1" applyBorder="1" applyAlignment="1">
      <alignment horizontal="center"/>
    </xf>
    <xf numFmtId="4" fontId="2" fillId="0" borderId="1" xfId="0" applyNumberFormat="1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165" fontId="3" fillId="4" borderId="1" xfId="0" applyNumberFormat="1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 wrapText="1"/>
    </xf>
    <xf numFmtId="164" fontId="2" fillId="5" borderId="8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3" fillId="4" borderId="1" xfId="0" applyFont="1" applyFill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left" wrapText="1"/>
    </xf>
    <xf numFmtId="0" fontId="4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171" fontId="2" fillId="0" borderId="1" xfId="0" applyNumberFormat="1" applyFont="1" applyBorder="1" applyAlignment="1">
      <alignment horizontal="center"/>
    </xf>
    <xf numFmtId="169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</cellXfs>
  <cellStyles count="4">
    <cellStyle name="Moeda" xfId="2" builtinId="4"/>
    <cellStyle name="Normal" xfId="0" builtinId="0"/>
    <cellStyle name="Porcentagem" xfId="3" builtinId="5"/>
    <cellStyle name="Vírgula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555555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FF"/>
      <rgbColor rgb="FF99CC00"/>
      <rgbColor rgb="FFFFCC00"/>
      <rgbColor rgb="FFFF9900"/>
      <rgbColor rgb="FFFF6600"/>
      <rgbColor rgb="FF606060"/>
      <rgbColor rgb="FF969696"/>
      <rgbColor rgb="FF003366"/>
      <rgbColor rgb="FF339966"/>
      <rgbColor rgb="FF003300"/>
      <rgbColor rgb="FF1F1F1F"/>
      <rgbColor rgb="FF993300"/>
      <rgbColor rgb="FF993366"/>
      <rgbColor rgb="FF3C3C3C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J1033"/>
  <sheetViews>
    <sheetView tabSelected="1" topLeftCell="A127" zoomScale="80" zoomScaleNormal="80" workbookViewId="0">
      <selection activeCell="J184" sqref="J184"/>
    </sheetView>
  </sheetViews>
  <sheetFormatPr defaultColWidth="14.42578125" defaultRowHeight="15"/>
  <cols>
    <col min="1" max="1" width="9.140625" style="1" customWidth="1"/>
    <col min="2" max="2" width="25.140625" style="1" customWidth="1"/>
    <col min="3" max="3" width="21.7109375" style="1" customWidth="1"/>
    <col min="4" max="4" width="19.85546875" style="1" customWidth="1"/>
    <col min="5" max="5" width="17.28515625" style="1" customWidth="1"/>
    <col min="6" max="6" width="19.85546875" style="1" customWidth="1"/>
    <col min="7" max="7" width="22" style="2" customWidth="1"/>
    <col min="8" max="8" width="17" style="1" customWidth="1"/>
    <col min="9" max="9" width="15.28515625" style="2" customWidth="1"/>
    <col min="10" max="10" width="15" style="1" customWidth="1"/>
    <col min="11" max="11" width="16.140625" style="1" customWidth="1"/>
    <col min="12" max="12" width="17.85546875" style="1" customWidth="1"/>
    <col min="13" max="13" width="16.7109375" style="1" customWidth="1"/>
    <col min="14" max="14" width="15.42578125" style="1" customWidth="1"/>
    <col min="15" max="15" width="10.140625" style="1" customWidth="1"/>
    <col min="16" max="16" width="10" style="1" customWidth="1"/>
    <col min="17" max="17" width="12.140625" style="1" customWidth="1"/>
    <col min="18" max="27" width="9.140625" style="1" customWidth="1"/>
    <col min="28" max="1024" width="14.42578125" style="1"/>
  </cols>
  <sheetData>
    <row r="1" spans="1:27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</row>
    <row r="2" spans="1:27">
      <c r="A2" s="3"/>
      <c r="B2" s="135" t="s">
        <v>0</v>
      </c>
      <c r="C2" s="135"/>
      <c r="D2" s="135"/>
      <c r="E2" s="135"/>
      <c r="F2" s="135"/>
      <c r="G2" s="135"/>
      <c r="H2" s="135"/>
      <c r="I2" s="135"/>
      <c r="J2" s="135"/>
      <c r="K2" s="135"/>
      <c r="L2" s="4"/>
      <c r="M2" s="4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</row>
    <row r="3" spans="1:27">
      <c r="A3" s="3"/>
      <c r="B3" s="148"/>
      <c r="C3" s="148"/>
      <c r="D3" s="148"/>
      <c r="E3" s="148"/>
      <c r="F3" s="148"/>
      <c r="G3" s="148"/>
      <c r="H3" s="148"/>
      <c r="I3" s="148"/>
      <c r="J3" s="148"/>
      <c r="K3" s="148"/>
      <c r="L3" s="5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</row>
    <row r="4" spans="1:27" ht="11.25" customHeight="1">
      <c r="A4" s="3"/>
      <c r="B4" s="176"/>
      <c r="C4" s="176"/>
      <c r="D4" s="176"/>
      <c r="E4" s="176"/>
      <c r="F4" s="176"/>
      <c r="G4" s="176"/>
      <c r="H4" s="176"/>
      <c r="I4" s="176"/>
      <c r="J4" s="176"/>
      <c r="K4" s="176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</row>
    <row r="5" spans="1:27" ht="17.25" customHeight="1">
      <c r="A5" s="3"/>
      <c r="B5" s="135" t="s">
        <v>1</v>
      </c>
      <c r="C5" s="135"/>
      <c r="D5" s="135"/>
      <c r="E5" s="135"/>
      <c r="F5" s="135"/>
      <c r="G5" s="135"/>
      <c r="H5" s="135"/>
      <c r="I5" s="135"/>
      <c r="J5" s="135"/>
      <c r="K5" s="135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</row>
    <row r="6" spans="1:27">
      <c r="A6" s="3"/>
      <c r="B6" s="177"/>
      <c r="C6" s="177"/>
      <c r="D6" s="177"/>
      <c r="E6" s="177"/>
      <c r="F6" s="177"/>
      <c r="G6" s="177"/>
      <c r="H6" s="177"/>
      <c r="I6" s="177"/>
      <c r="J6" s="177"/>
      <c r="K6" s="177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</row>
    <row r="7" spans="1:27">
      <c r="A7" s="3"/>
      <c r="B7" s="173" t="s">
        <v>2</v>
      </c>
      <c r="C7" s="173"/>
      <c r="D7" s="173"/>
      <c r="E7" s="173"/>
      <c r="F7" s="173"/>
      <c r="G7" s="173"/>
      <c r="H7" s="173"/>
      <c r="I7" s="173"/>
      <c r="J7" s="173"/>
      <c r="K7" s="17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</row>
    <row r="8" spans="1:27" ht="12.75" customHeight="1">
      <c r="A8" s="3"/>
      <c r="B8" s="154" t="s">
        <v>3</v>
      </c>
      <c r="C8" s="154"/>
      <c r="D8" s="154"/>
      <c r="E8" s="6" t="s">
        <v>4</v>
      </c>
      <c r="F8" s="6" t="s">
        <v>5</v>
      </c>
      <c r="G8" s="6"/>
      <c r="H8" s="7" t="s">
        <v>6</v>
      </c>
      <c r="I8" s="8"/>
      <c r="J8" s="8" t="s">
        <v>7</v>
      </c>
      <c r="K8" s="6" t="s">
        <v>7</v>
      </c>
      <c r="L8" s="4"/>
      <c r="M8" s="4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</row>
    <row r="9" spans="1:27" ht="12.75" customHeight="1">
      <c r="A9" s="3"/>
      <c r="B9" s="175" t="s">
        <v>8</v>
      </c>
      <c r="C9" s="175"/>
      <c r="D9" s="175"/>
      <c r="E9" s="9" t="s">
        <v>9</v>
      </c>
      <c r="F9" s="10" t="s">
        <v>10</v>
      </c>
      <c r="G9" s="10"/>
      <c r="H9" s="11" t="s">
        <v>11</v>
      </c>
      <c r="I9" s="11"/>
      <c r="J9" s="12"/>
      <c r="K9" s="13">
        <f>((J9/220)*220)*L9</f>
        <v>0</v>
      </c>
      <c r="L9" s="14">
        <v>1</v>
      </c>
      <c r="M9" s="3" t="s">
        <v>12</v>
      </c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</row>
    <row r="10" spans="1:27" ht="12.75" customHeight="1">
      <c r="A10" s="3"/>
      <c r="B10" s="175" t="s">
        <v>13</v>
      </c>
      <c r="C10" s="175"/>
      <c r="D10" s="175"/>
      <c r="E10" s="9" t="s">
        <v>9</v>
      </c>
      <c r="F10" s="10" t="str">
        <f>F9</f>
        <v>RS002118/2024</v>
      </c>
      <c r="G10" s="10"/>
      <c r="H10" s="11" t="s">
        <v>11</v>
      </c>
      <c r="I10" s="11"/>
      <c r="J10" s="12"/>
      <c r="K10" s="13">
        <f>((J10/220)*220)*L9</f>
        <v>0</v>
      </c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</row>
    <row r="11" spans="1:27" ht="12.75" customHeight="1">
      <c r="A11" s="3"/>
      <c r="B11" s="175"/>
      <c r="C11" s="175"/>
      <c r="D11" s="175"/>
      <c r="E11" s="15"/>
      <c r="F11" s="16"/>
      <c r="G11" s="16"/>
      <c r="H11" s="11"/>
      <c r="I11" s="11"/>
      <c r="J11" s="123"/>
      <c r="K11" s="1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</row>
    <row r="12" spans="1:27" ht="12.75" customHeight="1">
      <c r="A12" s="17"/>
      <c r="B12" s="147"/>
      <c r="C12" s="147"/>
      <c r="D12" s="147"/>
      <c r="E12" s="147"/>
      <c r="F12" s="147"/>
      <c r="G12" s="147"/>
      <c r="H12" s="147"/>
      <c r="I12" s="147"/>
      <c r="J12" s="147"/>
      <c r="K12" s="14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</row>
    <row r="13" spans="1:27" ht="12.75" customHeight="1">
      <c r="A13" s="3"/>
      <c r="B13" s="173" t="s">
        <v>14</v>
      </c>
      <c r="C13" s="173"/>
      <c r="D13" s="173"/>
      <c r="E13" s="173"/>
      <c r="F13" s="173"/>
      <c r="G13" s="173"/>
      <c r="H13" s="173"/>
      <c r="I13" s="173"/>
      <c r="J13" s="173"/>
      <c r="K13" s="17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</row>
    <row r="14" spans="1:27" ht="12.75" customHeight="1">
      <c r="A14" s="3"/>
      <c r="B14" s="6">
        <v>1</v>
      </c>
      <c r="C14" s="154" t="s">
        <v>15</v>
      </c>
      <c r="D14" s="154"/>
      <c r="E14" s="154"/>
      <c r="F14" s="154"/>
      <c r="G14" s="154"/>
      <c r="H14" s="154"/>
      <c r="I14" s="154"/>
      <c r="J14" s="154"/>
      <c r="K14" s="19" t="s">
        <v>16</v>
      </c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</row>
    <row r="15" spans="1:27" ht="12.75" customHeight="1">
      <c r="A15" s="3"/>
      <c r="B15" s="18" t="s">
        <v>17</v>
      </c>
      <c r="C15" s="139" t="s">
        <v>18</v>
      </c>
      <c r="D15" s="139"/>
      <c r="E15" s="139"/>
      <c r="F15" s="139"/>
      <c r="G15" s="20"/>
      <c r="H15" s="147" t="s">
        <v>19</v>
      </c>
      <c r="I15" s="147"/>
      <c r="J15" s="11" t="s">
        <v>20</v>
      </c>
      <c r="K15" s="11" t="s">
        <v>20</v>
      </c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</row>
    <row r="16" spans="1:27" ht="12.75" customHeight="1">
      <c r="A16" s="3"/>
      <c r="B16" s="21" t="s">
        <v>21</v>
      </c>
      <c r="C16" s="139" t="str">
        <f>B9</f>
        <v>Motorista(CBO xxx)</v>
      </c>
      <c r="D16" s="139"/>
      <c r="E16" s="139"/>
      <c r="F16" s="139"/>
      <c r="G16" s="20"/>
      <c r="H16" s="147">
        <v>1</v>
      </c>
      <c r="I16" s="147"/>
      <c r="J16" s="22">
        <f>K9</f>
        <v>0</v>
      </c>
      <c r="K16" s="23">
        <f>H16*J16</f>
        <v>0</v>
      </c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</row>
    <row r="17" spans="1:27" ht="12.75" customHeight="1">
      <c r="A17" s="3"/>
      <c r="B17" s="21" t="s">
        <v>22</v>
      </c>
      <c r="C17" s="139" t="str">
        <f>B10</f>
        <v>Monitor (CBO XXX)</v>
      </c>
      <c r="D17" s="139"/>
      <c r="E17" s="139"/>
      <c r="F17" s="139"/>
      <c r="G17" s="20"/>
      <c r="H17" s="147">
        <v>1</v>
      </c>
      <c r="I17" s="147"/>
      <c r="J17" s="22">
        <f>K10</f>
        <v>0</v>
      </c>
      <c r="K17" s="23">
        <f>H17*J17</f>
        <v>0</v>
      </c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</row>
    <row r="18" spans="1:27" ht="12.75" customHeight="1">
      <c r="A18" s="3"/>
      <c r="B18" s="147"/>
      <c r="C18" s="147"/>
      <c r="D18" s="147"/>
      <c r="E18" s="147"/>
      <c r="F18" s="147"/>
      <c r="G18" s="147"/>
      <c r="H18" s="147"/>
      <c r="I18" s="147"/>
      <c r="J18" s="22"/>
      <c r="K18" s="2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</row>
    <row r="19" spans="1:27" ht="12.75" customHeight="1">
      <c r="A19" s="3"/>
      <c r="B19" s="143" t="s">
        <v>23</v>
      </c>
      <c r="C19" s="143"/>
      <c r="D19" s="143"/>
      <c r="E19" s="143"/>
      <c r="F19" s="143"/>
      <c r="G19" s="143"/>
      <c r="H19" s="143"/>
      <c r="I19" s="143"/>
      <c r="J19" s="143"/>
      <c r="K19" s="25">
        <f>SUM(K16:K18)</f>
        <v>0</v>
      </c>
      <c r="L19" s="3"/>
      <c r="M19" s="26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</row>
    <row r="20" spans="1:27" ht="12.75" customHeight="1">
      <c r="A20" s="3"/>
      <c r="B20" s="172"/>
      <c r="C20" s="172"/>
      <c r="D20" s="172"/>
      <c r="E20" s="172"/>
      <c r="F20" s="172"/>
      <c r="G20" s="172"/>
      <c r="H20" s="172"/>
      <c r="I20" s="172"/>
      <c r="J20" s="172"/>
      <c r="K20" s="172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</row>
    <row r="21" spans="1:27" ht="12.75" customHeight="1">
      <c r="A21" s="3"/>
      <c r="B21" s="173" t="s">
        <v>24</v>
      </c>
      <c r="C21" s="173"/>
      <c r="D21" s="173"/>
      <c r="E21" s="173"/>
      <c r="F21" s="173"/>
      <c r="G21" s="173"/>
      <c r="H21" s="173"/>
      <c r="I21" s="173"/>
      <c r="J21" s="173"/>
      <c r="K21" s="17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</row>
    <row r="22" spans="1:27" ht="12.75" customHeight="1">
      <c r="A22" s="3"/>
      <c r="B22" s="174"/>
      <c r="C22" s="174"/>
      <c r="D22" s="174"/>
      <c r="E22" s="174"/>
      <c r="F22" s="174"/>
      <c r="G22" s="174"/>
      <c r="H22" s="174"/>
      <c r="I22" s="174"/>
      <c r="J22" s="174"/>
      <c r="K22" s="174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</row>
    <row r="23" spans="1:27" ht="12.75" customHeight="1">
      <c r="A23" s="3"/>
      <c r="B23" s="162" t="s">
        <v>25</v>
      </c>
      <c r="C23" s="162"/>
      <c r="D23" s="162"/>
      <c r="E23" s="162"/>
      <c r="F23" s="162"/>
      <c r="G23" s="162"/>
      <c r="H23" s="162"/>
      <c r="I23" s="162"/>
      <c r="J23" s="162"/>
      <c r="K23" s="162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</row>
    <row r="24" spans="1:27" ht="12.75" customHeight="1">
      <c r="A24" s="3"/>
      <c r="B24" s="24" t="s">
        <v>26</v>
      </c>
      <c r="C24" s="144" t="s">
        <v>27</v>
      </c>
      <c r="D24" s="144"/>
      <c r="E24" s="144"/>
      <c r="F24" s="144"/>
      <c r="G24" s="144"/>
      <c r="H24" s="144"/>
      <c r="I24" s="144"/>
      <c r="J24" s="24" t="s">
        <v>28</v>
      </c>
      <c r="K24" s="27" t="s">
        <v>16</v>
      </c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</row>
    <row r="25" spans="1:27" ht="12.75" customHeight="1">
      <c r="A25" s="3"/>
      <c r="B25" s="18" t="s">
        <v>17</v>
      </c>
      <c r="C25" s="139" t="s">
        <v>29</v>
      </c>
      <c r="D25" s="139"/>
      <c r="E25" s="139"/>
      <c r="F25" s="139"/>
      <c r="G25" s="139"/>
      <c r="H25" s="139"/>
      <c r="I25" s="139"/>
      <c r="J25" s="28">
        <f>1/12%</f>
        <v>8.3333333333333339</v>
      </c>
      <c r="K25" s="23">
        <f>J25*K19%</f>
        <v>0</v>
      </c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</row>
    <row r="26" spans="1:27" ht="12.75" customHeight="1">
      <c r="A26" s="3"/>
      <c r="B26" s="18" t="s">
        <v>30</v>
      </c>
      <c r="C26" s="139" t="s">
        <v>31</v>
      </c>
      <c r="D26" s="139"/>
      <c r="E26" s="139"/>
      <c r="F26" s="139"/>
      <c r="G26" s="139"/>
      <c r="H26" s="139"/>
      <c r="I26" s="139"/>
      <c r="J26" s="28">
        <v>2.78</v>
      </c>
      <c r="K26" s="23">
        <f>J26*K19%</f>
        <v>0</v>
      </c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</row>
    <row r="27" spans="1:27" ht="12.75" customHeight="1">
      <c r="A27" s="3"/>
      <c r="B27" s="143" t="s">
        <v>32</v>
      </c>
      <c r="C27" s="143"/>
      <c r="D27" s="143"/>
      <c r="E27" s="143"/>
      <c r="F27" s="143"/>
      <c r="G27" s="143"/>
      <c r="H27" s="143"/>
      <c r="I27" s="143"/>
      <c r="J27" s="143"/>
      <c r="K27" s="25">
        <f>SUM(K25:K26)</f>
        <v>0</v>
      </c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</row>
    <row r="28" spans="1:27" ht="12.75" customHeight="1">
      <c r="A28" s="3"/>
      <c r="B28" s="158" t="s">
        <v>33</v>
      </c>
      <c r="C28" s="158"/>
      <c r="D28" s="158"/>
      <c r="E28" s="158"/>
      <c r="F28" s="158"/>
      <c r="G28" s="158"/>
      <c r="H28" s="158"/>
      <c r="I28" s="158"/>
      <c r="J28" s="158"/>
      <c r="K28" s="158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2.75" customHeight="1">
      <c r="A29" s="3"/>
      <c r="B29" s="165"/>
      <c r="C29" s="165"/>
      <c r="D29" s="165"/>
      <c r="E29" s="165"/>
      <c r="F29" s="165"/>
      <c r="G29" s="165"/>
      <c r="H29" s="165"/>
      <c r="I29" s="165"/>
      <c r="J29" s="165"/>
      <c r="K29" s="165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</row>
    <row r="30" spans="1:27" ht="12.75" customHeight="1">
      <c r="A30" s="3"/>
      <c r="B30" s="162" t="s">
        <v>34</v>
      </c>
      <c r="C30" s="162"/>
      <c r="D30" s="162"/>
      <c r="E30" s="162"/>
      <c r="F30" s="162"/>
      <c r="G30" s="162"/>
      <c r="H30" s="162"/>
      <c r="I30" s="162"/>
      <c r="J30" s="162"/>
      <c r="K30" s="162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</row>
    <row r="31" spans="1:27" ht="12.75" customHeight="1">
      <c r="A31" s="3"/>
      <c r="B31" s="24" t="s">
        <v>35</v>
      </c>
      <c r="C31" s="144" t="s">
        <v>36</v>
      </c>
      <c r="D31" s="144"/>
      <c r="E31" s="144"/>
      <c r="F31" s="144"/>
      <c r="G31" s="144"/>
      <c r="H31" s="144"/>
      <c r="I31" s="144"/>
      <c r="J31" s="24" t="s">
        <v>28</v>
      </c>
      <c r="K31" s="27" t="s">
        <v>16</v>
      </c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</row>
    <row r="32" spans="1:27" ht="12.75" customHeight="1">
      <c r="A32" s="3"/>
      <c r="B32" s="18" t="s">
        <v>17</v>
      </c>
      <c r="C32" s="139" t="s">
        <v>37</v>
      </c>
      <c r="D32" s="139"/>
      <c r="E32" s="139"/>
      <c r="F32" s="139"/>
      <c r="G32" s="139"/>
      <c r="H32" s="139"/>
      <c r="I32" s="139"/>
      <c r="J32" s="28">
        <v>0</v>
      </c>
      <c r="K32" s="23">
        <f t="shared" ref="K32:K39" si="0">J32*($K$19%+$K$27%)</f>
        <v>0</v>
      </c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</row>
    <row r="33" spans="1:27" ht="12.75" customHeight="1">
      <c r="A33" s="3"/>
      <c r="B33" s="18" t="s">
        <v>30</v>
      </c>
      <c r="C33" s="139" t="s">
        <v>38</v>
      </c>
      <c r="D33" s="139"/>
      <c r="E33" s="139"/>
      <c r="F33" s="139"/>
      <c r="G33" s="139"/>
      <c r="H33" s="139"/>
      <c r="I33" s="139"/>
      <c r="J33" s="28">
        <v>0</v>
      </c>
      <c r="K33" s="23">
        <f t="shared" si="0"/>
        <v>0</v>
      </c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</row>
    <row r="34" spans="1:27" ht="12.75" customHeight="1">
      <c r="A34" s="3"/>
      <c r="B34" s="18" t="s">
        <v>39</v>
      </c>
      <c r="C34" s="139" t="s">
        <v>40</v>
      </c>
      <c r="D34" s="139"/>
      <c r="E34" s="139"/>
      <c r="F34" s="139"/>
      <c r="G34" s="139"/>
      <c r="H34" s="139"/>
      <c r="I34" s="139"/>
      <c r="J34" s="28">
        <v>0</v>
      </c>
      <c r="K34" s="23">
        <f t="shared" si="0"/>
        <v>0</v>
      </c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</row>
    <row r="35" spans="1:27" ht="12.75" customHeight="1">
      <c r="A35" s="3"/>
      <c r="B35" s="18" t="s">
        <v>41</v>
      </c>
      <c r="C35" s="139" t="s">
        <v>42</v>
      </c>
      <c r="D35" s="139"/>
      <c r="E35" s="139"/>
      <c r="F35" s="139"/>
      <c r="G35" s="139"/>
      <c r="H35" s="139"/>
      <c r="I35" s="139"/>
      <c r="J35" s="28">
        <v>0</v>
      </c>
      <c r="K35" s="23">
        <f t="shared" si="0"/>
        <v>0</v>
      </c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</row>
    <row r="36" spans="1:27" ht="12.75" customHeight="1">
      <c r="A36" s="3"/>
      <c r="B36" s="18" t="s">
        <v>43</v>
      </c>
      <c r="C36" s="139" t="s">
        <v>44</v>
      </c>
      <c r="D36" s="139"/>
      <c r="E36" s="139"/>
      <c r="F36" s="139"/>
      <c r="G36" s="139"/>
      <c r="H36" s="139"/>
      <c r="I36" s="139"/>
      <c r="J36" s="28">
        <v>0</v>
      </c>
      <c r="K36" s="23">
        <f t="shared" si="0"/>
        <v>0</v>
      </c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</row>
    <row r="37" spans="1:27" ht="12.75" customHeight="1">
      <c r="A37" s="3"/>
      <c r="B37" s="18" t="s">
        <v>45</v>
      </c>
      <c r="C37" s="139" t="s">
        <v>46</v>
      </c>
      <c r="D37" s="139"/>
      <c r="E37" s="139"/>
      <c r="F37" s="139"/>
      <c r="G37" s="139"/>
      <c r="H37" s="139"/>
      <c r="I37" s="139"/>
      <c r="J37" s="28">
        <v>8</v>
      </c>
      <c r="K37" s="23">
        <f t="shared" si="0"/>
        <v>0</v>
      </c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</row>
    <row r="38" spans="1:27" ht="12.75" customHeight="1">
      <c r="A38" s="3"/>
      <c r="B38" s="18" t="s">
        <v>47</v>
      </c>
      <c r="C38" s="139" t="s">
        <v>48</v>
      </c>
      <c r="D38" s="139"/>
      <c r="E38" s="139"/>
      <c r="F38" s="139"/>
      <c r="G38" s="139"/>
      <c r="H38" s="139"/>
      <c r="I38" s="139"/>
      <c r="J38" s="28">
        <v>0</v>
      </c>
      <c r="K38" s="23">
        <f t="shared" si="0"/>
        <v>0</v>
      </c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</row>
    <row r="39" spans="1:27" ht="12.75" customHeight="1">
      <c r="A39" s="3"/>
      <c r="B39" s="18" t="s">
        <v>49</v>
      </c>
      <c r="C39" s="139" t="s">
        <v>50</v>
      </c>
      <c r="D39" s="139"/>
      <c r="E39" s="139"/>
      <c r="F39" s="139"/>
      <c r="G39" s="139"/>
      <c r="H39" s="139"/>
      <c r="I39" s="139"/>
      <c r="J39" s="28">
        <v>0</v>
      </c>
      <c r="K39" s="23">
        <f t="shared" si="0"/>
        <v>0</v>
      </c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</row>
    <row r="40" spans="1:27" ht="12.75" customHeight="1">
      <c r="A40" s="3"/>
      <c r="B40" s="143" t="s">
        <v>32</v>
      </c>
      <c r="C40" s="143"/>
      <c r="D40" s="143"/>
      <c r="E40" s="143"/>
      <c r="F40" s="143"/>
      <c r="G40" s="143"/>
      <c r="H40" s="143"/>
      <c r="I40" s="143"/>
      <c r="J40" s="29">
        <f>SUM(J32:J39)</f>
        <v>8</v>
      </c>
      <c r="K40" s="25">
        <f>SUM(K32:K39)</f>
        <v>0</v>
      </c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</row>
    <row r="41" spans="1:27" ht="12.75" customHeight="1">
      <c r="A41" s="3"/>
      <c r="B41" s="165"/>
      <c r="C41" s="165"/>
      <c r="D41" s="165"/>
      <c r="E41" s="165"/>
      <c r="F41" s="165"/>
      <c r="G41" s="165"/>
      <c r="H41" s="165"/>
      <c r="I41" s="165"/>
      <c r="J41" s="165"/>
      <c r="K41" s="165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</row>
    <row r="42" spans="1:27" ht="12.75" customHeight="1">
      <c r="A42" s="3"/>
      <c r="B42" s="162" t="s">
        <v>51</v>
      </c>
      <c r="C42" s="162"/>
      <c r="D42" s="162"/>
      <c r="E42" s="162"/>
      <c r="F42" s="162"/>
      <c r="G42" s="162"/>
      <c r="H42" s="162"/>
      <c r="I42" s="162"/>
      <c r="J42" s="162"/>
      <c r="K42" s="162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</row>
    <row r="43" spans="1:27" ht="12.75" customHeight="1">
      <c r="A43" s="3"/>
      <c r="B43" s="24" t="s">
        <v>52</v>
      </c>
      <c r="C43" s="144" t="s">
        <v>53</v>
      </c>
      <c r="D43" s="144"/>
      <c r="E43" s="144"/>
      <c r="F43" s="144"/>
      <c r="G43" s="144"/>
      <c r="H43" s="144"/>
      <c r="I43" s="144"/>
      <c r="J43" s="18"/>
      <c r="K43" s="30" t="s">
        <v>16</v>
      </c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</row>
    <row r="44" spans="1:27" ht="25.5" customHeight="1">
      <c r="A44" s="3"/>
      <c r="B44" s="18" t="s">
        <v>17</v>
      </c>
      <c r="C44" s="139" t="s">
        <v>54</v>
      </c>
      <c r="D44" s="139"/>
      <c r="E44" s="139"/>
      <c r="F44" s="139"/>
      <c r="G44" s="139"/>
      <c r="H44" s="145" t="s">
        <v>55</v>
      </c>
      <c r="I44" s="145"/>
      <c r="J44" s="18" t="s">
        <v>56</v>
      </c>
      <c r="K44" s="32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</row>
    <row r="45" spans="1:27" ht="12.75" customHeight="1">
      <c r="A45" s="3"/>
      <c r="B45" s="21" t="s">
        <v>21</v>
      </c>
      <c r="C45" s="139" t="str">
        <f>C16</f>
        <v>Motorista(CBO xxx)</v>
      </c>
      <c r="D45" s="139"/>
      <c r="E45" s="139"/>
      <c r="F45" s="139"/>
      <c r="G45" s="139"/>
      <c r="H45" s="147">
        <f>H16</f>
        <v>1</v>
      </c>
      <c r="I45" s="147"/>
      <c r="J45" s="171"/>
      <c r="K45" s="32">
        <f>(((J45*22*2)-(J16*6%))*H45)*L9</f>
        <v>0</v>
      </c>
      <c r="L45" s="3"/>
      <c r="M45" s="33"/>
      <c r="N45" s="34"/>
      <c r="O45" s="35"/>
      <c r="P45" s="34"/>
      <c r="Q45" s="34"/>
      <c r="R45" s="3"/>
      <c r="S45" s="3"/>
      <c r="T45" s="3"/>
      <c r="U45" s="3"/>
      <c r="V45" s="3"/>
      <c r="W45" s="3"/>
      <c r="X45" s="3"/>
      <c r="Y45" s="3"/>
      <c r="Z45" s="3"/>
      <c r="AA45" s="3"/>
    </row>
    <row r="46" spans="1:27" ht="12.75" customHeight="1">
      <c r="A46" s="3"/>
      <c r="B46" s="21" t="s">
        <v>22</v>
      </c>
      <c r="C46" s="139" t="str">
        <f>C17</f>
        <v>Monitor (CBO XXX)</v>
      </c>
      <c r="D46" s="139"/>
      <c r="E46" s="139"/>
      <c r="F46" s="139"/>
      <c r="G46" s="139"/>
      <c r="H46" s="147">
        <f>H17</f>
        <v>1</v>
      </c>
      <c r="I46" s="147"/>
      <c r="J46" s="171"/>
      <c r="K46" s="32">
        <f>(((J45*22*2)-(J17*6%))*H46)*L9</f>
        <v>0</v>
      </c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</row>
    <row r="47" spans="1:27" ht="12.75" customHeight="1">
      <c r="A47" s="3"/>
      <c r="B47" s="21"/>
      <c r="C47" s="139" t="s">
        <v>57</v>
      </c>
      <c r="D47" s="139"/>
      <c r="E47" s="139"/>
      <c r="F47" s="139"/>
      <c r="G47" s="139"/>
      <c r="H47" s="147"/>
      <c r="I47" s="147"/>
      <c r="J47" s="171"/>
      <c r="K47" s="32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</row>
    <row r="48" spans="1:27" ht="12.75" customHeight="1">
      <c r="A48" s="3"/>
      <c r="B48" s="18" t="s">
        <v>30</v>
      </c>
      <c r="C48" s="138" t="s">
        <v>58</v>
      </c>
      <c r="D48" s="138"/>
      <c r="E48" s="138"/>
      <c r="F48" s="138"/>
      <c r="G48" s="138"/>
      <c r="H48" s="147"/>
      <c r="I48" s="147"/>
      <c r="J48" s="11" t="s">
        <v>59</v>
      </c>
      <c r="K48" s="36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</row>
    <row r="49" spans="1:27" ht="12.75" customHeight="1">
      <c r="A49" s="3"/>
      <c r="B49" s="21" t="s">
        <v>60</v>
      </c>
      <c r="C49" s="168" t="str">
        <f>C45</f>
        <v>Motorista(CBO xxx)</v>
      </c>
      <c r="D49" s="168"/>
      <c r="E49" s="168"/>
      <c r="F49" s="168"/>
      <c r="G49" s="168"/>
      <c r="H49" s="168"/>
      <c r="I49" s="168"/>
      <c r="J49" s="169" t="str">
        <f>F9</f>
        <v>RS002118/2024</v>
      </c>
      <c r="K49" s="124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</row>
    <row r="50" spans="1:27" ht="12.75" customHeight="1">
      <c r="A50" s="3"/>
      <c r="B50" s="21" t="s">
        <v>61</v>
      </c>
      <c r="C50" s="170" t="str">
        <f>C46</f>
        <v>Monitor (CBO XXX)</v>
      </c>
      <c r="D50" s="170"/>
      <c r="E50" s="170"/>
      <c r="F50" s="170"/>
      <c r="G50" s="170"/>
      <c r="H50" s="170"/>
      <c r="I50" s="170"/>
      <c r="J50" s="169"/>
      <c r="K50" s="124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</row>
    <row r="51" spans="1:27" ht="12.75" customHeight="1">
      <c r="A51" s="3"/>
      <c r="B51" s="143" t="s">
        <v>32</v>
      </c>
      <c r="C51" s="143"/>
      <c r="D51" s="143"/>
      <c r="E51" s="143"/>
      <c r="F51" s="143"/>
      <c r="G51" s="143"/>
      <c r="H51" s="143"/>
      <c r="I51" s="143"/>
      <c r="J51" s="143"/>
      <c r="K51" s="37">
        <f>SUM(K44:K50)</f>
        <v>0</v>
      </c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</row>
    <row r="52" spans="1:27" ht="12.75" customHeight="1">
      <c r="A52" s="3"/>
      <c r="B52" s="38"/>
      <c r="C52" s="38"/>
      <c r="D52" s="38"/>
      <c r="E52" s="38"/>
      <c r="F52" s="38"/>
      <c r="G52" s="38"/>
      <c r="H52" s="38"/>
      <c r="I52" s="38"/>
      <c r="J52" s="38"/>
      <c r="K52" s="38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</row>
    <row r="53" spans="1:27" ht="12.75" customHeight="1">
      <c r="A53" s="3"/>
      <c r="B53" s="162" t="s">
        <v>62</v>
      </c>
      <c r="C53" s="162"/>
      <c r="D53" s="162"/>
      <c r="E53" s="162"/>
      <c r="F53" s="162"/>
      <c r="G53" s="162"/>
      <c r="H53" s="162"/>
      <c r="I53" s="162"/>
      <c r="J53" s="162"/>
      <c r="K53" s="162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</row>
    <row r="54" spans="1:27" ht="12.75" customHeight="1">
      <c r="A54" s="3"/>
      <c r="B54" s="24">
        <v>2</v>
      </c>
      <c r="C54" s="143" t="s">
        <v>63</v>
      </c>
      <c r="D54" s="143"/>
      <c r="E54" s="143"/>
      <c r="F54" s="143"/>
      <c r="G54" s="143"/>
      <c r="H54" s="143"/>
      <c r="I54" s="143"/>
      <c r="J54" s="143"/>
      <c r="K54" s="27" t="s">
        <v>16</v>
      </c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</row>
    <row r="55" spans="1:27" ht="12.75" customHeight="1">
      <c r="A55" s="3"/>
      <c r="B55" s="18" t="s">
        <v>26</v>
      </c>
      <c r="C55" s="139" t="s">
        <v>64</v>
      </c>
      <c r="D55" s="139"/>
      <c r="E55" s="139"/>
      <c r="F55" s="139"/>
      <c r="G55" s="139"/>
      <c r="H55" s="139"/>
      <c r="I55" s="139"/>
      <c r="J55" s="139"/>
      <c r="K55" s="23">
        <f>K27</f>
        <v>0</v>
      </c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</row>
    <row r="56" spans="1:27" ht="12.75" customHeight="1">
      <c r="A56" s="3"/>
      <c r="B56" s="18" t="s">
        <v>35</v>
      </c>
      <c r="C56" s="139" t="s">
        <v>36</v>
      </c>
      <c r="D56" s="139"/>
      <c r="E56" s="139"/>
      <c r="F56" s="139"/>
      <c r="G56" s="139"/>
      <c r="H56" s="139"/>
      <c r="I56" s="139"/>
      <c r="J56" s="139"/>
      <c r="K56" s="23">
        <f>K40</f>
        <v>0</v>
      </c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</row>
    <row r="57" spans="1:27" ht="12.75" customHeight="1">
      <c r="A57" s="3"/>
      <c r="B57" s="18" t="s">
        <v>52</v>
      </c>
      <c r="C57" s="139" t="s">
        <v>53</v>
      </c>
      <c r="D57" s="139"/>
      <c r="E57" s="139"/>
      <c r="F57" s="139"/>
      <c r="G57" s="139"/>
      <c r="H57" s="139"/>
      <c r="I57" s="139"/>
      <c r="J57" s="139"/>
      <c r="K57" s="23">
        <f>K51</f>
        <v>0</v>
      </c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</row>
    <row r="58" spans="1:27" ht="12.75" customHeight="1">
      <c r="A58" s="3"/>
      <c r="B58" s="143" t="s">
        <v>32</v>
      </c>
      <c r="C58" s="143"/>
      <c r="D58" s="143"/>
      <c r="E58" s="143"/>
      <c r="F58" s="143"/>
      <c r="G58" s="143"/>
      <c r="H58" s="143"/>
      <c r="I58" s="143"/>
      <c r="J58" s="143"/>
      <c r="K58" s="25">
        <f>SUM(K55:K57)</f>
        <v>0</v>
      </c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</row>
    <row r="59" spans="1:27" ht="12.75" customHeight="1">
      <c r="A59" s="3"/>
      <c r="B59" s="166"/>
      <c r="C59" s="166"/>
      <c r="D59" s="166"/>
      <c r="E59" s="166"/>
      <c r="F59" s="166"/>
      <c r="G59" s="166"/>
      <c r="H59" s="166"/>
      <c r="I59" s="166"/>
      <c r="J59" s="166"/>
      <c r="K59" s="166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</row>
    <row r="60" spans="1:27" ht="12.75" customHeight="1">
      <c r="A60" s="3"/>
      <c r="B60" s="162" t="s">
        <v>65</v>
      </c>
      <c r="C60" s="162"/>
      <c r="D60" s="162"/>
      <c r="E60" s="162"/>
      <c r="F60" s="162"/>
      <c r="G60" s="162"/>
      <c r="H60" s="162"/>
      <c r="I60" s="162"/>
      <c r="J60" s="162"/>
      <c r="K60" s="162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</row>
    <row r="61" spans="1:27" ht="12.75" customHeight="1">
      <c r="A61" s="3"/>
      <c r="B61" s="24">
        <v>3</v>
      </c>
      <c r="C61" s="143" t="s">
        <v>66</v>
      </c>
      <c r="D61" s="143"/>
      <c r="E61" s="143"/>
      <c r="F61" s="143"/>
      <c r="G61" s="143"/>
      <c r="H61" s="143"/>
      <c r="I61" s="143"/>
      <c r="J61" s="24" t="s">
        <v>28</v>
      </c>
      <c r="K61" s="27" t="s">
        <v>16</v>
      </c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</row>
    <row r="62" spans="1:27" ht="12.75" customHeight="1">
      <c r="A62" s="3"/>
      <c r="B62" s="18" t="s">
        <v>17</v>
      </c>
      <c r="C62" s="139" t="s">
        <v>67</v>
      </c>
      <c r="D62" s="139"/>
      <c r="E62" s="139"/>
      <c r="F62" s="139"/>
      <c r="G62" s="139"/>
      <c r="H62" s="139"/>
      <c r="I62" s="139"/>
      <c r="J62" s="28">
        <v>0.42</v>
      </c>
      <c r="K62" s="23">
        <f>J62*($K$19%)</f>
        <v>0</v>
      </c>
      <c r="L62" s="39"/>
      <c r="M62" s="40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</row>
    <row r="63" spans="1:27" ht="12.75" customHeight="1">
      <c r="A63" s="3"/>
      <c r="B63" s="18" t="s">
        <v>30</v>
      </c>
      <c r="C63" s="139" t="s">
        <v>68</v>
      </c>
      <c r="D63" s="139"/>
      <c r="E63" s="139"/>
      <c r="F63" s="139"/>
      <c r="G63" s="139"/>
      <c r="H63" s="139"/>
      <c r="I63" s="139"/>
      <c r="J63" s="41">
        <v>3.3599999999999998E-2</v>
      </c>
      <c r="K63" s="23">
        <f>J63*$K$19%</f>
        <v>0</v>
      </c>
      <c r="L63" s="34"/>
      <c r="M63" s="40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</row>
    <row r="64" spans="1:27" ht="12.75" customHeight="1">
      <c r="A64" s="3"/>
      <c r="B64" s="31" t="s">
        <v>39</v>
      </c>
      <c r="C64" s="139" t="s">
        <v>69</v>
      </c>
      <c r="D64" s="139"/>
      <c r="E64" s="139"/>
      <c r="F64" s="139"/>
      <c r="G64" s="139"/>
      <c r="H64" s="139"/>
      <c r="I64" s="139"/>
      <c r="J64" s="42">
        <v>3.44</v>
      </c>
      <c r="K64" s="43">
        <f>J64*K62%</f>
        <v>0</v>
      </c>
      <c r="L64" s="3"/>
      <c r="M64" s="40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</row>
    <row r="65" spans="1:27" ht="12.75" customHeight="1">
      <c r="A65" s="3"/>
      <c r="B65" s="18" t="s">
        <v>41</v>
      </c>
      <c r="C65" s="167" t="s">
        <v>70</v>
      </c>
      <c r="D65" s="167"/>
      <c r="E65" s="167"/>
      <c r="F65" s="167"/>
      <c r="G65" s="167"/>
      <c r="H65" s="167"/>
      <c r="I65" s="167"/>
      <c r="J65" s="28">
        <v>1.94</v>
      </c>
      <c r="K65" s="23">
        <f>J65*$K$19%</f>
        <v>0</v>
      </c>
      <c r="L65" s="3"/>
      <c r="M65" s="40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</row>
    <row r="66" spans="1:27" ht="12.75" customHeight="1">
      <c r="A66" s="3"/>
      <c r="B66" s="18" t="s">
        <v>43</v>
      </c>
      <c r="C66" s="139" t="s">
        <v>71</v>
      </c>
      <c r="D66" s="139"/>
      <c r="E66" s="139"/>
      <c r="F66" s="139"/>
      <c r="G66" s="139"/>
      <c r="H66" s="139"/>
      <c r="I66" s="139"/>
      <c r="J66" s="28">
        <v>0.72</v>
      </c>
      <c r="K66" s="23">
        <f>J66*$K$19%</f>
        <v>0</v>
      </c>
      <c r="L66" s="3"/>
      <c r="M66" s="40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</row>
    <row r="67" spans="1:27" ht="12.75" customHeight="1">
      <c r="A67" s="3"/>
      <c r="B67" s="18" t="s">
        <v>45</v>
      </c>
      <c r="C67" s="139" t="s">
        <v>72</v>
      </c>
      <c r="D67" s="139"/>
      <c r="E67" s="139"/>
      <c r="F67" s="139"/>
      <c r="G67" s="139"/>
      <c r="H67" s="139"/>
      <c r="I67" s="139"/>
      <c r="J67" s="44">
        <v>6.2E-2</v>
      </c>
      <c r="K67" s="23">
        <f>J67*K65%</f>
        <v>0</v>
      </c>
      <c r="L67" s="3"/>
      <c r="M67" s="40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</row>
    <row r="68" spans="1:27" ht="12.75" customHeight="1">
      <c r="A68" s="3"/>
      <c r="B68" s="143" t="s">
        <v>32</v>
      </c>
      <c r="C68" s="143"/>
      <c r="D68" s="143"/>
      <c r="E68" s="143"/>
      <c r="F68" s="143"/>
      <c r="G68" s="143"/>
      <c r="H68" s="143"/>
      <c r="I68" s="143"/>
      <c r="J68" s="143"/>
      <c r="K68" s="25">
        <f>SUM(K62:K67)</f>
        <v>0</v>
      </c>
      <c r="L68" s="3"/>
      <c r="M68" s="26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</row>
    <row r="69" spans="1:27" ht="29.25" customHeight="1">
      <c r="A69" s="3"/>
      <c r="B69" s="158" t="s">
        <v>73</v>
      </c>
      <c r="C69" s="158"/>
      <c r="D69" s="158"/>
      <c r="E69" s="158"/>
      <c r="F69" s="158"/>
      <c r="G69" s="158"/>
      <c r="H69" s="158"/>
      <c r="I69" s="158"/>
      <c r="J69" s="158"/>
      <c r="K69" s="158"/>
      <c r="L69" s="3"/>
      <c r="M69" s="26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</row>
    <row r="70" spans="1:27" ht="15.75" customHeight="1">
      <c r="A70" s="3"/>
      <c r="B70" s="165"/>
      <c r="C70" s="165"/>
      <c r="D70" s="165"/>
      <c r="E70" s="165"/>
      <c r="F70" s="165"/>
      <c r="G70" s="165"/>
      <c r="H70" s="165"/>
      <c r="I70" s="165"/>
      <c r="J70" s="165"/>
      <c r="K70" s="165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</row>
    <row r="71" spans="1:27" ht="12.75" customHeight="1">
      <c r="A71" s="3"/>
      <c r="B71" s="162" t="s">
        <v>74</v>
      </c>
      <c r="C71" s="162"/>
      <c r="D71" s="162"/>
      <c r="E71" s="162"/>
      <c r="F71" s="162"/>
      <c r="G71" s="162"/>
      <c r="H71" s="162"/>
      <c r="I71" s="162"/>
      <c r="J71" s="162"/>
      <c r="K71" s="162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</row>
    <row r="72" spans="1:27" ht="12.75" customHeight="1">
      <c r="A72" s="3"/>
      <c r="B72" s="24" t="s">
        <v>75</v>
      </c>
      <c r="C72" s="143" t="s">
        <v>76</v>
      </c>
      <c r="D72" s="143"/>
      <c r="E72" s="143"/>
      <c r="F72" s="143"/>
      <c r="G72" s="143"/>
      <c r="H72" s="143"/>
      <c r="I72" s="143"/>
      <c r="J72" s="24" t="s">
        <v>28</v>
      </c>
      <c r="K72" s="27" t="s">
        <v>77</v>
      </c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</row>
    <row r="73" spans="1:27" ht="12.75" customHeight="1">
      <c r="A73" s="3"/>
      <c r="B73" s="18" t="s">
        <v>17</v>
      </c>
      <c r="C73" s="139" t="s">
        <v>78</v>
      </c>
      <c r="D73" s="139"/>
      <c r="E73" s="139"/>
      <c r="F73" s="139"/>
      <c r="G73" s="139"/>
      <c r="H73" s="139"/>
      <c r="I73" s="139"/>
      <c r="J73" s="28">
        <v>0</v>
      </c>
      <c r="K73" s="13">
        <f t="shared" ref="K73:K78" si="1">J73*$K$19%</f>
        <v>0</v>
      </c>
      <c r="L73" s="3"/>
      <c r="M73" s="26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</row>
    <row r="74" spans="1:27" ht="12.75" customHeight="1">
      <c r="A74" s="3"/>
      <c r="B74" s="18" t="s">
        <v>30</v>
      </c>
      <c r="C74" s="139" t="s">
        <v>79</v>
      </c>
      <c r="D74" s="139"/>
      <c r="E74" s="139"/>
      <c r="F74" s="139"/>
      <c r="G74" s="139"/>
      <c r="H74" s="139"/>
      <c r="I74" s="139"/>
      <c r="J74" s="18">
        <v>1.39</v>
      </c>
      <c r="K74" s="13">
        <f t="shared" si="1"/>
        <v>0</v>
      </c>
      <c r="L74" s="3"/>
      <c r="M74" s="26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</row>
    <row r="75" spans="1:27" ht="12.75" customHeight="1">
      <c r="A75" s="3"/>
      <c r="B75" s="18" t="s">
        <v>39</v>
      </c>
      <c r="C75" s="139" t="s">
        <v>80</v>
      </c>
      <c r="D75" s="139"/>
      <c r="E75" s="139"/>
      <c r="F75" s="139"/>
      <c r="G75" s="139"/>
      <c r="H75" s="139"/>
      <c r="I75" s="139"/>
      <c r="J75" s="18">
        <v>0.28999999999999998</v>
      </c>
      <c r="K75" s="13">
        <f t="shared" si="1"/>
        <v>0</v>
      </c>
      <c r="L75" s="3"/>
      <c r="M75" s="26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</row>
    <row r="76" spans="1:27" ht="12.75" customHeight="1">
      <c r="A76" s="3"/>
      <c r="B76" s="18" t="s">
        <v>41</v>
      </c>
      <c r="C76" s="139" t="s">
        <v>81</v>
      </c>
      <c r="D76" s="139"/>
      <c r="E76" s="139"/>
      <c r="F76" s="139"/>
      <c r="G76" s="139"/>
      <c r="H76" s="139"/>
      <c r="I76" s="139"/>
      <c r="J76" s="18">
        <v>0.02</v>
      </c>
      <c r="K76" s="13">
        <f t="shared" si="1"/>
        <v>0</v>
      </c>
      <c r="L76" s="3"/>
      <c r="M76" s="26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</row>
    <row r="77" spans="1:27" ht="12.75" customHeight="1">
      <c r="A77" s="3"/>
      <c r="B77" s="18" t="s">
        <v>43</v>
      </c>
      <c r="C77" s="139" t="s">
        <v>82</v>
      </c>
      <c r="D77" s="139"/>
      <c r="E77" s="139"/>
      <c r="F77" s="139"/>
      <c r="G77" s="139"/>
      <c r="H77" s="139"/>
      <c r="I77" s="139"/>
      <c r="J77" s="18">
        <v>0.28000000000000003</v>
      </c>
      <c r="K77" s="13">
        <f t="shared" si="1"/>
        <v>0</v>
      </c>
      <c r="L77" s="3"/>
      <c r="M77" s="26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</row>
    <row r="78" spans="1:27" ht="12.75" customHeight="1">
      <c r="A78" s="3"/>
      <c r="B78" s="18" t="s">
        <v>45</v>
      </c>
      <c r="C78" s="139" t="s">
        <v>83</v>
      </c>
      <c r="D78" s="139"/>
      <c r="E78" s="139"/>
      <c r="F78" s="139"/>
      <c r="G78" s="139"/>
      <c r="H78" s="139"/>
      <c r="I78" s="139"/>
      <c r="J78" s="18">
        <v>7.0000000000000007E-2</v>
      </c>
      <c r="K78" s="13">
        <f t="shared" si="1"/>
        <v>0</v>
      </c>
      <c r="L78" s="3"/>
      <c r="M78" s="26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</row>
    <row r="79" spans="1:27" ht="12.75" customHeight="1">
      <c r="A79" s="3"/>
      <c r="B79" s="18"/>
      <c r="C79" s="139" t="s">
        <v>84</v>
      </c>
      <c r="D79" s="139"/>
      <c r="E79" s="139"/>
      <c r="F79" s="139"/>
      <c r="G79" s="139"/>
      <c r="H79" s="139"/>
      <c r="I79" s="139"/>
      <c r="J79" s="28">
        <f>SUM(J73:J78)</f>
        <v>2.0499999999999998</v>
      </c>
      <c r="K79" s="13">
        <f>SUM(K73:K78)</f>
        <v>0</v>
      </c>
      <c r="L79" s="3"/>
      <c r="M79" s="26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</row>
    <row r="80" spans="1:27" ht="12.75" customHeight="1">
      <c r="A80" s="3"/>
      <c r="B80" s="18" t="s">
        <v>47</v>
      </c>
      <c r="C80" s="139" t="s">
        <v>85</v>
      </c>
      <c r="D80" s="139"/>
      <c r="E80" s="139"/>
      <c r="F80" s="139"/>
      <c r="G80" s="139"/>
      <c r="H80" s="139"/>
      <c r="I80" s="139"/>
      <c r="J80" s="18">
        <v>1.96</v>
      </c>
      <c r="K80" s="13">
        <f>J80*$K$19%</f>
        <v>0</v>
      </c>
      <c r="L80" s="3"/>
      <c r="M80" s="26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</row>
    <row r="81" spans="1:27" ht="12.75" customHeight="1">
      <c r="A81" s="3"/>
      <c r="B81" s="18"/>
      <c r="C81" s="139" t="s">
        <v>86</v>
      </c>
      <c r="D81" s="139"/>
      <c r="E81" s="139"/>
      <c r="F81" s="139"/>
      <c r="G81" s="139"/>
      <c r="H81" s="139"/>
      <c r="I81" s="139"/>
      <c r="J81" s="28">
        <f>J79+J80</f>
        <v>4.01</v>
      </c>
      <c r="K81" s="13">
        <f>K79+K80</f>
        <v>0</v>
      </c>
      <c r="L81" s="3"/>
      <c r="M81" s="26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</row>
    <row r="82" spans="1:27" ht="12.75" customHeight="1">
      <c r="A82" s="3"/>
      <c r="B82" s="18" t="s">
        <v>49</v>
      </c>
      <c r="C82" s="139" t="s">
        <v>87</v>
      </c>
      <c r="D82" s="139"/>
      <c r="E82" s="139"/>
      <c r="F82" s="139"/>
      <c r="G82" s="139"/>
      <c r="H82" s="139"/>
      <c r="I82" s="139"/>
      <c r="J82" s="18">
        <v>4.4800000000000004</v>
      </c>
      <c r="K82" s="13">
        <f>J82*$K$19%</f>
        <v>0</v>
      </c>
      <c r="L82" s="3"/>
      <c r="M82" s="26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</row>
    <row r="83" spans="1:27" ht="12.75" customHeight="1">
      <c r="A83" s="3"/>
      <c r="B83" s="45"/>
      <c r="C83" s="143" t="s">
        <v>32</v>
      </c>
      <c r="D83" s="143"/>
      <c r="E83" s="143"/>
      <c r="F83" s="143"/>
      <c r="G83" s="143"/>
      <c r="H83" s="143"/>
      <c r="I83" s="143"/>
      <c r="J83" s="46">
        <f>J81+J82</f>
        <v>8.49</v>
      </c>
      <c r="K83" s="25">
        <f>K81+K82</f>
        <v>0</v>
      </c>
      <c r="L83" s="34"/>
      <c r="M83" s="34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</row>
    <row r="84" spans="1:27" ht="12.75" customHeight="1">
      <c r="A84" s="3"/>
      <c r="B84" s="158" t="s">
        <v>33</v>
      </c>
      <c r="C84" s="158"/>
      <c r="D84" s="158"/>
      <c r="E84" s="158"/>
      <c r="F84" s="158"/>
      <c r="G84" s="158"/>
      <c r="H84" s="158"/>
      <c r="I84" s="158"/>
      <c r="J84" s="158"/>
      <c r="K84" s="158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</row>
    <row r="85" spans="1:27" ht="12.75" customHeight="1">
      <c r="A85" s="3"/>
      <c r="B85" s="165"/>
      <c r="C85" s="165"/>
      <c r="D85" s="165"/>
      <c r="E85" s="165"/>
      <c r="F85" s="165"/>
      <c r="G85" s="165"/>
      <c r="H85" s="165"/>
      <c r="I85" s="165"/>
      <c r="J85" s="165"/>
      <c r="K85" s="165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</row>
    <row r="86" spans="1:27" ht="12.75" customHeight="1">
      <c r="A86" s="3"/>
      <c r="B86" s="162" t="s">
        <v>88</v>
      </c>
      <c r="C86" s="162"/>
      <c r="D86" s="162"/>
      <c r="E86" s="162"/>
      <c r="F86" s="162"/>
      <c r="G86" s="162"/>
      <c r="H86" s="162"/>
      <c r="I86" s="162"/>
      <c r="J86" s="162"/>
      <c r="K86" s="162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</row>
    <row r="87" spans="1:27" ht="12.75" customHeight="1">
      <c r="A87" s="3"/>
      <c r="B87" s="18"/>
      <c r="C87" s="143" t="s">
        <v>89</v>
      </c>
      <c r="D87" s="143"/>
      <c r="E87" s="143"/>
      <c r="F87" s="143"/>
      <c r="G87" s="143"/>
      <c r="H87" s="143"/>
      <c r="I87" s="143"/>
      <c r="J87" s="143"/>
      <c r="K87" s="24" t="s">
        <v>16</v>
      </c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</row>
    <row r="88" spans="1:27" ht="12.75" customHeight="1">
      <c r="A88" s="3"/>
      <c r="B88" s="18" t="s">
        <v>17</v>
      </c>
      <c r="C88" s="139" t="s">
        <v>14</v>
      </c>
      <c r="D88" s="139"/>
      <c r="E88" s="139"/>
      <c r="F88" s="139"/>
      <c r="G88" s="139"/>
      <c r="H88" s="139"/>
      <c r="I88" s="139"/>
      <c r="J88" s="139"/>
      <c r="K88" s="13">
        <f>K19</f>
        <v>0</v>
      </c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</row>
    <row r="89" spans="1:27" ht="12.75" customHeight="1">
      <c r="A89" s="3"/>
      <c r="B89" s="18" t="s">
        <v>30</v>
      </c>
      <c r="C89" s="139" t="s">
        <v>24</v>
      </c>
      <c r="D89" s="139"/>
      <c r="E89" s="139"/>
      <c r="F89" s="139"/>
      <c r="G89" s="139"/>
      <c r="H89" s="139"/>
      <c r="I89" s="139"/>
      <c r="J89" s="139"/>
      <c r="K89" s="13">
        <f>K58</f>
        <v>0</v>
      </c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</row>
    <row r="90" spans="1:27" ht="12.75" customHeight="1">
      <c r="A90" s="3"/>
      <c r="B90" s="18" t="s">
        <v>39</v>
      </c>
      <c r="C90" s="139" t="s">
        <v>90</v>
      </c>
      <c r="D90" s="139"/>
      <c r="E90" s="139"/>
      <c r="F90" s="139"/>
      <c r="G90" s="139"/>
      <c r="H90" s="139"/>
      <c r="I90" s="139"/>
      <c r="J90" s="139"/>
      <c r="K90" s="13">
        <f>K68</f>
        <v>0</v>
      </c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</row>
    <row r="91" spans="1:27" ht="12.75" customHeight="1">
      <c r="A91" s="3"/>
      <c r="B91" s="18" t="s">
        <v>41</v>
      </c>
      <c r="C91" s="139" t="s">
        <v>74</v>
      </c>
      <c r="D91" s="139"/>
      <c r="E91" s="139"/>
      <c r="F91" s="139"/>
      <c r="G91" s="139"/>
      <c r="H91" s="139"/>
      <c r="I91" s="139"/>
      <c r="J91" s="139"/>
      <c r="K91" s="13">
        <f>K83</f>
        <v>0</v>
      </c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</row>
    <row r="92" spans="1:27" ht="12.75" customHeight="1">
      <c r="A92" s="3"/>
      <c r="B92" s="47"/>
      <c r="C92" s="144" t="s">
        <v>91</v>
      </c>
      <c r="D92" s="144"/>
      <c r="E92" s="144"/>
      <c r="F92" s="144"/>
      <c r="G92" s="144"/>
      <c r="H92" s="144"/>
      <c r="I92" s="144"/>
      <c r="J92" s="144"/>
      <c r="K92" s="48">
        <f>SUM(K88:K91)</f>
        <v>0</v>
      </c>
      <c r="L92" s="49"/>
      <c r="M92" s="49"/>
      <c r="N92" s="49"/>
      <c r="O92" s="49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</row>
    <row r="93" spans="1:27" ht="23.25" customHeight="1">
      <c r="A93" s="3"/>
      <c r="B93" s="131"/>
      <c r="C93" s="131"/>
      <c r="D93" s="131"/>
      <c r="E93" s="131"/>
      <c r="F93" s="131"/>
      <c r="G93" s="131"/>
      <c r="H93" s="131"/>
      <c r="I93" s="131"/>
      <c r="J93" s="131"/>
      <c r="K93" s="131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</row>
    <row r="94" spans="1:27" ht="17.25" customHeight="1">
      <c r="A94" s="3"/>
      <c r="B94" s="135" t="s">
        <v>92</v>
      </c>
      <c r="C94" s="135"/>
      <c r="D94" s="135"/>
      <c r="E94" s="135"/>
      <c r="F94" s="135"/>
      <c r="G94" s="135"/>
      <c r="H94" s="135"/>
      <c r="I94" s="135"/>
      <c r="J94" s="135"/>
      <c r="K94" s="135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</row>
    <row r="95" spans="1:27" ht="12.75" customHeight="1">
      <c r="A95" s="3"/>
      <c r="B95" s="50" t="s">
        <v>17</v>
      </c>
      <c r="C95" s="164" t="s">
        <v>93</v>
      </c>
      <c r="D95" s="164"/>
      <c r="E95" s="6" t="s">
        <v>94</v>
      </c>
      <c r="F95" s="51" t="s">
        <v>95</v>
      </c>
      <c r="G95" s="51"/>
      <c r="H95" s="6" t="s">
        <v>96</v>
      </c>
      <c r="I95" s="154" t="s">
        <v>97</v>
      </c>
      <c r="J95" s="154"/>
      <c r="K95" s="19" t="s">
        <v>98</v>
      </c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</row>
    <row r="96" spans="1:27" ht="24.75" customHeight="1">
      <c r="A96" s="3"/>
      <c r="B96" s="21" t="s">
        <v>21</v>
      </c>
      <c r="C96" s="139" t="s">
        <v>99</v>
      </c>
      <c r="D96" s="139"/>
      <c r="E96" s="52">
        <v>0</v>
      </c>
      <c r="F96" s="53" t="s">
        <v>100</v>
      </c>
      <c r="G96" s="53"/>
      <c r="H96" s="125"/>
      <c r="I96" s="152"/>
      <c r="J96" s="152"/>
      <c r="K96" s="23">
        <f>(E96*H96)*L9</f>
        <v>0</v>
      </c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</row>
    <row r="97" spans="1:27" ht="12.75" customHeight="1">
      <c r="A97" s="3"/>
      <c r="B97" s="21" t="s">
        <v>22</v>
      </c>
      <c r="C97" s="139" t="s">
        <v>101</v>
      </c>
      <c r="D97" s="139"/>
      <c r="E97" s="52">
        <f>1/12</f>
        <v>8.3333333333333329E-2</v>
      </c>
      <c r="F97" s="53" t="s">
        <v>100</v>
      </c>
      <c r="G97" s="53"/>
      <c r="H97" s="125"/>
      <c r="I97" s="152"/>
      <c r="J97" s="152"/>
      <c r="K97" s="23">
        <f>(E97*H97)*L9</f>
        <v>0</v>
      </c>
      <c r="L97" s="54"/>
      <c r="M97" s="3"/>
      <c r="N97" s="55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</row>
    <row r="98" spans="1:27" ht="12.75" customHeight="1">
      <c r="A98" s="3"/>
      <c r="B98" s="21" t="s">
        <v>102</v>
      </c>
      <c r="C98" s="139" t="s">
        <v>103</v>
      </c>
      <c r="D98" s="139"/>
      <c r="E98" s="52">
        <f>1/6</f>
        <v>0.16666666666666666</v>
      </c>
      <c r="F98" s="53" t="s">
        <v>100</v>
      </c>
      <c r="G98" s="53"/>
      <c r="H98" s="125"/>
      <c r="I98" s="152"/>
      <c r="J98" s="152"/>
      <c r="K98" s="23">
        <f>(E98*H98)*L9</f>
        <v>0</v>
      </c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</row>
    <row r="99" spans="1:27" ht="12.75" customHeight="1">
      <c r="A99" s="3"/>
      <c r="B99" s="21" t="s">
        <v>104</v>
      </c>
      <c r="C99" s="139" t="s">
        <v>105</v>
      </c>
      <c r="D99" s="139"/>
      <c r="E99" s="52">
        <f>1/12</f>
        <v>8.3333333333333329E-2</v>
      </c>
      <c r="F99" s="53" t="s">
        <v>100</v>
      </c>
      <c r="G99" s="53"/>
      <c r="H99" s="125"/>
      <c r="I99" s="152"/>
      <c r="J99" s="152"/>
      <c r="K99" s="23">
        <f>(E99*H99)*L9</f>
        <v>0</v>
      </c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</row>
    <row r="100" spans="1:27" ht="12.75" customHeight="1">
      <c r="A100" s="3"/>
      <c r="B100" s="21"/>
      <c r="C100" s="147" t="s">
        <v>32</v>
      </c>
      <c r="D100" s="147"/>
      <c r="E100" s="147"/>
      <c r="F100" s="147"/>
      <c r="G100" s="147"/>
      <c r="H100" s="147"/>
      <c r="I100" s="147"/>
      <c r="J100" s="147"/>
      <c r="K100" s="25">
        <f>SUM(K96:K99)</f>
        <v>0</v>
      </c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</row>
    <row r="101" spans="1:27" ht="12.75" customHeight="1">
      <c r="A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</row>
    <row r="102" spans="1:27" ht="12.75" customHeight="1">
      <c r="A102" s="3"/>
      <c r="B102" s="50" t="s">
        <v>30</v>
      </c>
      <c r="C102" s="153" t="s">
        <v>106</v>
      </c>
      <c r="D102" s="153"/>
      <c r="E102" s="6" t="s">
        <v>107</v>
      </c>
      <c r="F102" s="56" t="s">
        <v>108</v>
      </c>
      <c r="G102" s="56"/>
      <c r="H102" s="6" t="s">
        <v>109</v>
      </c>
      <c r="I102" s="162" t="s">
        <v>110</v>
      </c>
      <c r="J102" s="162"/>
      <c r="K102" s="163" t="s">
        <v>98</v>
      </c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</row>
    <row r="103" spans="1:27" ht="12.75" customHeight="1">
      <c r="A103" s="3"/>
      <c r="B103" s="57"/>
      <c r="C103" s="18" t="s">
        <v>111</v>
      </c>
      <c r="D103" s="18" t="s">
        <v>112</v>
      </c>
      <c r="E103" s="126"/>
      <c r="F103" s="127">
        <v>0.15</v>
      </c>
      <c r="G103" s="127"/>
      <c r="H103" s="128" t="s">
        <v>113</v>
      </c>
      <c r="I103" s="162"/>
      <c r="J103" s="162"/>
      <c r="K103" s="16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</row>
    <row r="104" spans="1:27" ht="12.75" customHeight="1">
      <c r="A104" s="4">
        <v>2024</v>
      </c>
      <c r="B104" s="21" t="s">
        <v>60</v>
      </c>
      <c r="C104" s="57" t="s">
        <v>114</v>
      </c>
      <c r="D104" s="58">
        <f>(1-F103)*((10-0)/(1+2+3+4+5+6+7+8+9+10))</f>
        <v>0.15454545454545454</v>
      </c>
      <c r="E104" s="59">
        <v>541337</v>
      </c>
      <c r="F104" s="60">
        <f t="shared" ref="F104:F114" si="2">E104*$F$103</f>
        <v>81200.55</v>
      </c>
      <c r="G104" s="60"/>
      <c r="H104" s="60">
        <f t="shared" ref="H104:H114" si="3">(E104-F104)</f>
        <v>460136.45</v>
      </c>
      <c r="I104" s="156"/>
      <c r="J104" s="156"/>
      <c r="K104" s="25">
        <f t="shared" ref="K104:K114" si="4">((H104*D104)*I104)/12</f>
        <v>0</v>
      </c>
      <c r="L104" s="61"/>
      <c r="M104" s="3"/>
      <c r="N104" s="4"/>
      <c r="O104" s="4"/>
      <c r="P104" s="62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</row>
    <row r="105" spans="1:27" ht="12.75" customHeight="1">
      <c r="A105" s="4">
        <v>2023</v>
      </c>
      <c r="B105" s="21" t="s">
        <v>61</v>
      </c>
      <c r="C105" s="57" t="s">
        <v>115</v>
      </c>
      <c r="D105" s="58">
        <f>(1-0.15)*((10-1)/(1+2+3+4+5+6+7+8+9+10))</f>
        <v>0.1390909090909091</v>
      </c>
      <c r="E105" s="59">
        <v>491353</v>
      </c>
      <c r="F105" s="60">
        <f t="shared" si="2"/>
        <v>73702.95</v>
      </c>
      <c r="G105" s="60"/>
      <c r="H105" s="60">
        <f t="shared" si="3"/>
        <v>417650.05</v>
      </c>
      <c r="I105" s="156"/>
      <c r="J105" s="156"/>
      <c r="K105" s="25">
        <f t="shared" si="4"/>
        <v>0</v>
      </c>
      <c r="L105" s="61"/>
      <c r="M105" s="3"/>
      <c r="N105" s="63"/>
      <c r="O105" s="4"/>
      <c r="P105" s="62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</row>
    <row r="106" spans="1:27" ht="12.75" customHeight="1">
      <c r="A106" s="4">
        <v>2022</v>
      </c>
      <c r="B106" s="21" t="s">
        <v>116</v>
      </c>
      <c r="C106" s="57" t="s">
        <v>117</v>
      </c>
      <c r="D106" s="58">
        <f>(1-0.15)*((10-2)/(1+2+3+4+5+6+7+8+9+10))</f>
        <v>0.12363636363636363</v>
      </c>
      <c r="E106" s="59">
        <v>440713</v>
      </c>
      <c r="F106" s="60">
        <f t="shared" si="2"/>
        <v>66106.95</v>
      </c>
      <c r="G106" s="60"/>
      <c r="H106" s="60">
        <f t="shared" si="3"/>
        <v>374606.05</v>
      </c>
      <c r="I106" s="156"/>
      <c r="J106" s="156"/>
      <c r="K106" s="25">
        <f t="shared" si="4"/>
        <v>0</v>
      </c>
      <c r="L106" s="61"/>
      <c r="M106" s="3"/>
      <c r="N106" s="63"/>
      <c r="O106" s="4"/>
      <c r="P106" s="62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</row>
    <row r="107" spans="1:27" ht="12.75" customHeight="1">
      <c r="A107" s="4">
        <v>2021</v>
      </c>
      <c r="B107" s="21" t="s">
        <v>118</v>
      </c>
      <c r="C107" s="57" t="s">
        <v>119</v>
      </c>
      <c r="D107" s="58">
        <f>(1-0.15)*((10-3)/(1+2+3+4+5+6+7+8+9+10))</f>
        <v>0.10818181818181817</v>
      </c>
      <c r="E107" s="59">
        <v>354354</v>
      </c>
      <c r="F107" s="60">
        <f t="shared" si="2"/>
        <v>53153.1</v>
      </c>
      <c r="G107" s="60"/>
      <c r="H107" s="60">
        <f t="shared" si="3"/>
        <v>301200.90000000002</v>
      </c>
      <c r="I107" s="156"/>
      <c r="J107" s="156"/>
      <c r="K107" s="25">
        <f t="shared" si="4"/>
        <v>0</v>
      </c>
      <c r="L107" s="61"/>
      <c r="M107" s="3"/>
      <c r="N107" s="63"/>
      <c r="O107" s="4"/>
      <c r="P107" s="62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</row>
    <row r="108" spans="1:27" ht="12.75" customHeight="1">
      <c r="A108" s="4">
        <v>2020</v>
      </c>
      <c r="B108" s="21" t="s">
        <v>120</v>
      </c>
      <c r="C108" s="57" t="s">
        <v>121</v>
      </c>
      <c r="D108" s="58">
        <f>(1-0.15)*((10-4)/(1+2+3+4+5+6+7+8+9+10))</f>
        <v>9.2727272727272714E-2</v>
      </c>
      <c r="E108" s="59">
        <v>301337</v>
      </c>
      <c r="F108" s="60">
        <f t="shared" si="2"/>
        <v>45200.549999999996</v>
      </c>
      <c r="G108" s="60"/>
      <c r="H108" s="60">
        <f t="shared" si="3"/>
        <v>256136.45</v>
      </c>
      <c r="I108" s="156"/>
      <c r="J108" s="156"/>
      <c r="K108" s="25">
        <f t="shared" si="4"/>
        <v>0</v>
      </c>
      <c r="L108" s="61"/>
      <c r="M108" s="3"/>
      <c r="N108" s="63"/>
      <c r="O108" s="4"/>
      <c r="P108" s="62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</row>
    <row r="109" spans="1:27" ht="12.75" customHeight="1">
      <c r="A109" s="4">
        <v>2019</v>
      </c>
      <c r="B109" s="21" t="s">
        <v>122</v>
      </c>
      <c r="C109" s="57" t="s">
        <v>123</v>
      </c>
      <c r="D109" s="58">
        <f>(1-0.15)*((10-5)/(1+2+3+4+5+6+7+8+9+10))</f>
        <v>7.7272727272727271E-2</v>
      </c>
      <c r="E109" s="59">
        <v>267635</v>
      </c>
      <c r="F109" s="60">
        <f t="shared" si="2"/>
        <v>40145.25</v>
      </c>
      <c r="G109" s="60"/>
      <c r="H109" s="60">
        <f t="shared" si="3"/>
        <v>227489.75</v>
      </c>
      <c r="I109" s="156"/>
      <c r="J109" s="156"/>
      <c r="K109" s="25">
        <f t="shared" si="4"/>
        <v>0</v>
      </c>
      <c r="L109" s="61"/>
      <c r="M109" s="3"/>
      <c r="N109" s="63"/>
      <c r="O109" s="4"/>
      <c r="P109" s="62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</row>
    <row r="110" spans="1:27" ht="12.75" customHeight="1">
      <c r="A110" s="4">
        <v>2018</v>
      </c>
      <c r="B110" s="21" t="s">
        <v>124</v>
      </c>
      <c r="C110" s="57" t="s">
        <v>125</v>
      </c>
      <c r="D110" s="58">
        <f>(1-0.15)*((10-6)/(1+2+3+4+5+6+7+8+9+10))</f>
        <v>6.1818181818181814E-2</v>
      </c>
      <c r="E110" s="59">
        <v>231390</v>
      </c>
      <c r="F110" s="60">
        <f t="shared" si="2"/>
        <v>34708.5</v>
      </c>
      <c r="G110" s="60"/>
      <c r="H110" s="60">
        <f t="shared" si="3"/>
        <v>196681.5</v>
      </c>
      <c r="I110" s="156"/>
      <c r="J110" s="156"/>
      <c r="K110" s="25">
        <f t="shared" si="4"/>
        <v>0</v>
      </c>
      <c r="L110" s="61"/>
      <c r="M110" s="3"/>
      <c r="N110" s="63"/>
      <c r="O110" s="4"/>
      <c r="P110" s="62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</row>
    <row r="111" spans="1:27" ht="12.75" customHeight="1">
      <c r="A111" s="4">
        <v>2017</v>
      </c>
      <c r="B111" s="21" t="s">
        <v>126</v>
      </c>
      <c r="C111" s="57" t="s">
        <v>127</v>
      </c>
      <c r="D111" s="58">
        <f>(1-0.15)*((10-7)/(1+2+3+4+5+6+7+8+9+10))</f>
        <v>4.6363636363636357E-2</v>
      </c>
      <c r="E111" s="59">
        <v>216168</v>
      </c>
      <c r="F111" s="60">
        <f t="shared" si="2"/>
        <v>32425.199999999997</v>
      </c>
      <c r="G111" s="60"/>
      <c r="H111" s="60">
        <f t="shared" si="3"/>
        <v>183742.8</v>
      </c>
      <c r="I111" s="156"/>
      <c r="J111" s="156"/>
      <c r="K111" s="25">
        <f t="shared" si="4"/>
        <v>0</v>
      </c>
      <c r="L111" s="61"/>
      <c r="M111" s="3"/>
      <c r="N111" s="63"/>
      <c r="O111" s="4"/>
      <c r="P111" s="62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</row>
    <row r="112" spans="1:27" ht="12.75" customHeight="1">
      <c r="A112" s="4">
        <v>2016</v>
      </c>
      <c r="B112" s="21" t="s">
        <v>128</v>
      </c>
      <c r="C112" s="57" t="s">
        <v>129</v>
      </c>
      <c r="D112" s="58">
        <f>(1-0.15)*((10-8)/(1+2+3+4+5+6+7+8+9+10))</f>
        <v>3.0909090909090907E-2</v>
      </c>
      <c r="E112" s="59">
        <v>197771</v>
      </c>
      <c r="F112" s="60">
        <f t="shared" si="2"/>
        <v>29665.649999999998</v>
      </c>
      <c r="G112" s="60"/>
      <c r="H112" s="60">
        <f t="shared" si="3"/>
        <v>168105.35</v>
      </c>
      <c r="I112" s="156"/>
      <c r="J112" s="156"/>
      <c r="K112" s="25">
        <f t="shared" si="4"/>
        <v>0</v>
      </c>
      <c r="L112" s="61"/>
      <c r="M112" s="3"/>
      <c r="N112" s="63"/>
      <c r="O112" s="4"/>
      <c r="P112" s="62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</row>
    <row r="113" spans="1:27" ht="12.75" customHeight="1">
      <c r="A113" s="4">
        <v>2015</v>
      </c>
      <c r="B113" s="21" t="s">
        <v>130</v>
      </c>
      <c r="C113" s="57" t="s">
        <v>131</v>
      </c>
      <c r="D113" s="58">
        <f>(1-0.15)*((10-9)/(1+2+3+4+5+6+7+8+9+10))</f>
        <v>1.5454545454545453E-2</v>
      </c>
      <c r="E113" s="59">
        <v>181452</v>
      </c>
      <c r="F113" s="60">
        <f t="shared" si="2"/>
        <v>27217.8</v>
      </c>
      <c r="G113" s="60"/>
      <c r="H113" s="60">
        <f t="shared" si="3"/>
        <v>154234.20000000001</v>
      </c>
      <c r="I113" s="156"/>
      <c r="J113" s="156"/>
      <c r="K113" s="25">
        <f t="shared" si="4"/>
        <v>0</v>
      </c>
      <c r="L113" s="61"/>
      <c r="M113" s="3"/>
      <c r="N113" s="63"/>
      <c r="O113" s="4"/>
      <c r="P113" s="62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</row>
    <row r="114" spans="1:27" ht="12.75" customHeight="1">
      <c r="A114" s="4">
        <v>2014</v>
      </c>
      <c r="B114" s="21" t="s">
        <v>132</v>
      </c>
      <c r="C114" s="57" t="s">
        <v>133</v>
      </c>
      <c r="D114" s="58">
        <f>(1-0.15)*((10-10)/(1+2+3+4+5+6+7+8+9+10))</f>
        <v>0</v>
      </c>
      <c r="E114" s="59">
        <v>171312</v>
      </c>
      <c r="F114" s="60">
        <f t="shared" si="2"/>
        <v>25696.799999999999</v>
      </c>
      <c r="G114" s="60"/>
      <c r="H114" s="60">
        <f t="shared" si="3"/>
        <v>145615.20000000001</v>
      </c>
      <c r="I114" s="156"/>
      <c r="J114" s="156"/>
      <c r="K114" s="25">
        <f t="shared" si="4"/>
        <v>0</v>
      </c>
      <c r="L114" s="61"/>
      <c r="M114" s="3"/>
      <c r="N114" s="63"/>
      <c r="O114" s="4"/>
      <c r="P114" s="62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</row>
    <row r="115" spans="1:27" ht="15" customHeight="1">
      <c r="A115" s="3"/>
      <c r="B115" s="18"/>
      <c r="C115" s="147" t="s">
        <v>32</v>
      </c>
      <c r="D115" s="147"/>
      <c r="E115" s="147"/>
      <c r="F115" s="147"/>
      <c r="G115" s="147"/>
      <c r="H115" s="147"/>
      <c r="I115" s="147"/>
      <c r="J115" s="147"/>
      <c r="K115" s="25">
        <f>SUM(K104:K114)</f>
        <v>0</v>
      </c>
      <c r="L115" s="61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</row>
    <row r="116" spans="1:27" ht="12.75" customHeight="1">
      <c r="A116" s="3"/>
      <c r="B116" s="158" t="s">
        <v>134</v>
      </c>
      <c r="C116" s="158"/>
      <c r="D116" s="158"/>
      <c r="E116" s="158"/>
      <c r="F116" s="158"/>
      <c r="G116" s="158"/>
      <c r="H116" s="158"/>
      <c r="I116" s="158"/>
      <c r="J116" s="158"/>
      <c r="K116" s="158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</row>
    <row r="117" spans="1:27" ht="15" customHeight="1">
      <c r="A117" s="17"/>
      <c r="L117" s="3"/>
      <c r="M117" s="17"/>
      <c r="N117" s="17"/>
      <c r="O117" s="17"/>
      <c r="P117" s="17"/>
      <c r="Q117" s="17"/>
      <c r="R117" s="17"/>
      <c r="S117" s="17"/>
      <c r="T117" s="17"/>
      <c r="U117" s="17"/>
      <c r="V117" s="17"/>
      <c r="W117" s="17"/>
      <c r="X117" s="17"/>
      <c r="Y117" s="17"/>
      <c r="Z117" s="17"/>
      <c r="AA117" s="17"/>
    </row>
    <row r="118" spans="1:27" ht="15" customHeight="1">
      <c r="A118" s="17"/>
      <c r="B118" s="50" t="s">
        <v>39</v>
      </c>
      <c r="C118" s="153" t="s">
        <v>135</v>
      </c>
      <c r="D118" s="153"/>
      <c r="E118" s="6" t="s">
        <v>107</v>
      </c>
      <c r="F118" s="159" t="s">
        <v>136</v>
      </c>
      <c r="G118" s="159"/>
      <c r="H118" s="159"/>
      <c r="I118" s="154" t="s">
        <v>97</v>
      </c>
      <c r="J118" s="154"/>
      <c r="K118" s="19" t="s">
        <v>98</v>
      </c>
      <c r="L118" s="3"/>
      <c r="M118" s="3"/>
      <c r="N118" s="17"/>
      <c r="O118" s="17"/>
      <c r="P118" s="17"/>
      <c r="Q118" s="17"/>
      <c r="R118" s="17"/>
      <c r="S118" s="17"/>
      <c r="T118" s="17"/>
      <c r="U118" s="17"/>
      <c r="V118" s="17"/>
      <c r="W118" s="17"/>
      <c r="X118" s="17"/>
      <c r="Y118" s="17"/>
      <c r="Z118" s="17"/>
      <c r="AA118" s="17"/>
    </row>
    <row r="119" spans="1:27" ht="15" customHeight="1">
      <c r="A119" s="17"/>
      <c r="B119" s="57"/>
      <c r="C119" s="18" t="s">
        <v>111</v>
      </c>
      <c r="D119" s="18"/>
      <c r="E119" s="126"/>
      <c r="F119" s="160">
        <v>0.105</v>
      </c>
      <c r="G119" s="160"/>
      <c r="H119" s="160"/>
      <c r="I119" s="161" t="s">
        <v>137</v>
      </c>
      <c r="J119" s="161"/>
      <c r="K119" s="23"/>
      <c r="L119" s="64"/>
      <c r="M119" s="65"/>
      <c r="N119" s="17"/>
      <c r="O119" s="17"/>
      <c r="P119" s="17"/>
      <c r="Q119" s="17"/>
      <c r="R119" s="17"/>
      <c r="S119" s="17"/>
      <c r="T119" s="17"/>
      <c r="U119" s="17"/>
      <c r="V119" s="17"/>
      <c r="W119" s="17"/>
      <c r="X119" s="17"/>
      <c r="Y119" s="17"/>
      <c r="Z119" s="17"/>
      <c r="AA119" s="17"/>
    </row>
    <row r="120" spans="1:27" ht="15" customHeight="1">
      <c r="A120" s="17"/>
      <c r="B120" s="21" t="s">
        <v>138</v>
      </c>
      <c r="C120" s="57" t="s">
        <v>114</v>
      </c>
      <c r="D120" s="58">
        <f>F119</f>
        <v>0.105</v>
      </c>
      <c r="E120" s="60">
        <f t="shared" ref="E120:E130" si="5">E104</f>
        <v>541337</v>
      </c>
      <c r="F120" s="157">
        <f t="shared" ref="F120:F130" si="6">I104</f>
        <v>0</v>
      </c>
      <c r="G120" s="157"/>
      <c r="H120" s="157"/>
      <c r="I120" s="157"/>
      <c r="J120" s="157"/>
      <c r="K120" s="25">
        <f t="shared" ref="K120:K130" si="7">(D120*E120*F120)/12</f>
        <v>0</v>
      </c>
      <c r="L120" s="64"/>
      <c r="M120" s="3"/>
      <c r="N120" s="17"/>
      <c r="O120" s="17"/>
      <c r="P120" s="17"/>
      <c r="Q120" s="17"/>
      <c r="R120" s="17"/>
      <c r="S120" s="17"/>
      <c r="T120" s="17"/>
      <c r="U120" s="17"/>
      <c r="V120" s="17"/>
      <c r="W120" s="17"/>
      <c r="X120" s="17"/>
      <c r="Y120" s="17"/>
      <c r="Z120" s="17"/>
      <c r="AA120" s="17"/>
    </row>
    <row r="121" spans="1:27" ht="15" customHeight="1">
      <c r="A121" s="17"/>
      <c r="B121" s="21" t="s">
        <v>139</v>
      </c>
      <c r="C121" s="57" t="s">
        <v>115</v>
      </c>
      <c r="D121" s="58">
        <f>($F$119)*(1-D104)</f>
        <v>8.8772727272727267E-2</v>
      </c>
      <c r="E121" s="60">
        <f t="shared" si="5"/>
        <v>491353</v>
      </c>
      <c r="F121" s="157">
        <f t="shared" si="6"/>
        <v>0</v>
      </c>
      <c r="G121" s="157"/>
      <c r="H121" s="157"/>
      <c r="I121" s="157"/>
      <c r="J121" s="157"/>
      <c r="K121" s="25">
        <f t="shared" si="7"/>
        <v>0</v>
      </c>
      <c r="L121" s="66"/>
      <c r="M121" s="3"/>
      <c r="N121" s="17"/>
      <c r="O121" s="17"/>
      <c r="P121" s="17"/>
      <c r="Q121" s="17"/>
      <c r="R121" s="17"/>
      <c r="S121" s="17"/>
      <c r="T121" s="17"/>
      <c r="U121" s="17"/>
      <c r="V121" s="17"/>
      <c r="W121" s="17"/>
      <c r="X121" s="17"/>
      <c r="Y121" s="17"/>
      <c r="Z121" s="17"/>
      <c r="AA121" s="17"/>
    </row>
    <row r="122" spans="1:27" ht="15" customHeight="1">
      <c r="A122" s="17"/>
      <c r="B122" s="21" t="s">
        <v>140</v>
      </c>
      <c r="C122" s="57" t="s">
        <v>117</v>
      </c>
      <c r="D122" s="58">
        <f>($F$119)*(1-(D104+D105))</f>
        <v>7.4168181818181814E-2</v>
      </c>
      <c r="E122" s="60">
        <f t="shared" si="5"/>
        <v>440713</v>
      </c>
      <c r="F122" s="157">
        <f t="shared" si="6"/>
        <v>0</v>
      </c>
      <c r="G122" s="157"/>
      <c r="H122" s="157"/>
      <c r="I122" s="157"/>
      <c r="J122" s="157"/>
      <c r="K122" s="25">
        <f t="shared" si="7"/>
        <v>0</v>
      </c>
      <c r="L122" s="61"/>
      <c r="M122" s="3"/>
      <c r="N122" s="17"/>
      <c r="O122" s="17"/>
      <c r="P122" s="17"/>
      <c r="Q122" s="17"/>
      <c r="R122" s="17"/>
      <c r="S122" s="17"/>
      <c r="T122" s="17"/>
      <c r="U122" s="17"/>
      <c r="V122" s="17"/>
      <c r="W122" s="17"/>
      <c r="X122" s="17"/>
      <c r="Y122" s="17"/>
      <c r="Z122" s="17"/>
      <c r="AA122" s="17"/>
    </row>
    <row r="123" spans="1:27" ht="15" customHeight="1">
      <c r="A123" s="17"/>
      <c r="B123" s="21" t="s">
        <v>141</v>
      </c>
      <c r="C123" s="57" t="s">
        <v>119</v>
      </c>
      <c r="D123" s="58">
        <f>($F$119)*(1-(D104+D105+D106))</f>
        <v>6.1186363636363636E-2</v>
      </c>
      <c r="E123" s="60">
        <f t="shared" si="5"/>
        <v>354354</v>
      </c>
      <c r="F123" s="157">
        <f t="shared" si="6"/>
        <v>0</v>
      </c>
      <c r="G123" s="157"/>
      <c r="H123" s="157"/>
      <c r="I123" s="157"/>
      <c r="J123" s="157"/>
      <c r="K123" s="25">
        <f t="shared" si="7"/>
        <v>0</v>
      </c>
      <c r="L123" s="61"/>
      <c r="M123" s="3"/>
      <c r="N123" s="17"/>
      <c r="O123" s="17"/>
      <c r="P123" s="17"/>
      <c r="Q123" s="17"/>
      <c r="R123" s="17"/>
      <c r="S123" s="17"/>
      <c r="T123" s="17"/>
      <c r="U123" s="17"/>
      <c r="V123" s="17"/>
      <c r="W123" s="17"/>
      <c r="X123" s="17"/>
      <c r="Y123" s="17"/>
      <c r="Z123" s="17"/>
      <c r="AA123" s="17"/>
    </row>
    <row r="124" spans="1:27" ht="15" customHeight="1">
      <c r="A124" s="17"/>
      <c r="B124" s="21" t="s">
        <v>142</v>
      </c>
      <c r="C124" s="57" t="s">
        <v>121</v>
      </c>
      <c r="D124" s="58">
        <f>($F$119)*(1-(D104+D105+D106+D107))</f>
        <v>4.9827272727272734E-2</v>
      </c>
      <c r="E124" s="60">
        <f t="shared" si="5"/>
        <v>301337</v>
      </c>
      <c r="F124" s="157">
        <f t="shared" si="6"/>
        <v>0</v>
      </c>
      <c r="G124" s="157"/>
      <c r="H124" s="157"/>
      <c r="I124" s="157"/>
      <c r="J124" s="157"/>
      <c r="K124" s="25">
        <f t="shared" si="7"/>
        <v>0</v>
      </c>
      <c r="L124" s="61"/>
      <c r="M124" s="3"/>
      <c r="N124" s="17"/>
      <c r="O124" s="17"/>
      <c r="P124" s="17"/>
      <c r="Q124" s="17"/>
      <c r="R124" s="17"/>
      <c r="S124" s="17"/>
      <c r="T124" s="17"/>
      <c r="U124" s="17"/>
      <c r="V124" s="17"/>
      <c r="W124" s="17"/>
      <c r="X124" s="17"/>
      <c r="Y124" s="17"/>
      <c r="Z124" s="17"/>
      <c r="AA124" s="17"/>
    </row>
    <row r="125" spans="1:27" ht="15" customHeight="1">
      <c r="A125" s="17"/>
      <c r="B125" s="21" t="s">
        <v>143</v>
      </c>
      <c r="C125" s="57" t="s">
        <v>123</v>
      </c>
      <c r="D125" s="58">
        <f>($F$119)*(1-(D104+D105+D106+D107+D108))</f>
        <v>4.0090909090909094E-2</v>
      </c>
      <c r="E125" s="60">
        <f t="shared" si="5"/>
        <v>267635</v>
      </c>
      <c r="F125" s="157">
        <f t="shared" si="6"/>
        <v>0</v>
      </c>
      <c r="G125" s="157"/>
      <c r="H125" s="157"/>
      <c r="I125" s="157"/>
      <c r="J125" s="157"/>
      <c r="K125" s="25">
        <f t="shared" si="7"/>
        <v>0</v>
      </c>
      <c r="L125" s="61"/>
      <c r="M125" s="3"/>
      <c r="N125" s="17"/>
      <c r="O125" s="17"/>
      <c r="P125" s="17"/>
      <c r="Q125" s="17"/>
      <c r="R125" s="17"/>
      <c r="S125" s="17"/>
      <c r="T125" s="17"/>
      <c r="U125" s="17"/>
      <c r="V125" s="17"/>
      <c r="W125" s="17"/>
      <c r="X125" s="17"/>
      <c r="Y125" s="17"/>
      <c r="Z125" s="17"/>
      <c r="AA125" s="17"/>
    </row>
    <row r="126" spans="1:27" ht="15" customHeight="1">
      <c r="A126" s="17"/>
      <c r="B126" s="21" t="s">
        <v>144</v>
      </c>
      <c r="C126" s="57" t="s">
        <v>125</v>
      </c>
      <c r="D126" s="58">
        <f>($F$119)*(1-(D104+D105+D106+D107+D108+D109))</f>
        <v>3.1977272727272729E-2</v>
      </c>
      <c r="E126" s="60">
        <f t="shared" si="5"/>
        <v>231390</v>
      </c>
      <c r="F126" s="157">
        <f t="shared" si="6"/>
        <v>0</v>
      </c>
      <c r="G126" s="157"/>
      <c r="H126" s="157"/>
      <c r="I126" s="157"/>
      <c r="J126" s="157"/>
      <c r="K126" s="25">
        <f t="shared" si="7"/>
        <v>0</v>
      </c>
      <c r="L126" s="61"/>
      <c r="M126" s="3"/>
      <c r="N126" s="17"/>
      <c r="O126" s="17"/>
      <c r="P126" s="17"/>
      <c r="Q126" s="17"/>
      <c r="R126" s="17"/>
      <c r="S126" s="17"/>
      <c r="T126" s="17"/>
      <c r="U126" s="17"/>
      <c r="V126" s="17"/>
      <c r="W126" s="17"/>
      <c r="X126" s="17"/>
      <c r="Y126" s="17"/>
      <c r="Z126" s="17"/>
      <c r="AA126" s="17"/>
    </row>
    <row r="127" spans="1:27" ht="15" customHeight="1">
      <c r="A127" s="17"/>
      <c r="B127" s="21" t="s">
        <v>145</v>
      </c>
      <c r="C127" s="57" t="s">
        <v>127</v>
      </c>
      <c r="D127" s="58">
        <f>($F$119)*(1-(D104+D105+D106+D107+D108+D109+D110))</f>
        <v>2.5486363636363644E-2</v>
      </c>
      <c r="E127" s="60">
        <f t="shared" si="5"/>
        <v>216168</v>
      </c>
      <c r="F127" s="157">
        <f t="shared" si="6"/>
        <v>0</v>
      </c>
      <c r="G127" s="157"/>
      <c r="H127" s="157"/>
      <c r="I127" s="157"/>
      <c r="J127" s="157"/>
      <c r="K127" s="25">
        <f t="shared" si="7"/>
        <v>0</v>
      </c>
      <c r="L127" s="61"/>
      <c r="M127" s="3"/>
      <c r="N127" s="17"/>
      <c r="O127" s="17"/>
      <c r="P127" s="17"/>
      <c r="Q127" s="17"/>
      <c r="R127" s="17"/>
      <c r="S127" s="17"/>
      <c r="T127" s="17"/>
      <c r="U127" s="17"/>
      <c r="V127" s="17"/>
      <c r="W127" s="17"/>
      <c r="X127" s="17"/>
      <c r="Y127" s="17"/>
      <c r="Z127" s="17"/>
      <c r="AA127" s="17"/>
    </row>
    <row r="128" spans="1:27" ht="15" customHeight="1">
      <c r="A128" s="17"/>
      <c r="B128" s="21" t="s">
        <v>146</v>
      </c>
      <c r="C128" s="57" t="s">
        <v>129</v>
      </c>
      <c r="D128" s="58">
        <f>($F$119)*(1-(D104+D105+D106+D107+D108+D109+D110+D111))</f>
        <v>2.061818181818182E-2</v>
      </c>
      <c r="E128" s="60">
        <f t="shared" si="5"/>
        <v>197771</v>
      </c>
      <c r="F128" s="157">
        <f t="shared" si="6"/>
        <v>0</v>
      </c>
      <c r="G128" s="157"/>
      <c r="H128" s="157"/>
      <c r="I128" s="157"/>
      <c r="J128" s="157"/>
      <c r="K128" s="25">
        <f t="shared" si="7"/>
        <v>0</v>
      </c>
      <c r="L128" s="61"/>
      <c r="M128" s="3"/>
      <c r="N128" s="17"/>
      <c r="O128" s="17"/>
      <c r="P128" s="17"/>
      <c r="Q128" s="17"/>
      <c r="R128" s="17"/>
      <c r="S128" s="17"/>
      <c r="T128" s="17"/>
      <c r="U128" s="17"/>
      <c r="V128" s="17"/>
      <c r="W128" s="17"/>
      <c r="X128" s="17"/>
      <c r="Y128" s="17"/>
      <c r="Z128" s="17"/>
      <c r="AA128" s="17"/>
    </row>
    <row r="129" spans="1:27" ht="15" customHeight="1">
      <c r="A129" s="17"/>
      <c r="B129" s="21" t="s">
        <v>147</v>
      </c>
      <c r="C129" s="57" t="s">
        <v>131</v>
      </c>
      <c r="D129" s="58">
        <f>($F$119)*(1-(D104+D105+D106+D107+D108+D109+D110+D111+D112))</f>
        <v>1.7372727272727279E-2</v>
      </c>
      <c r="E129" s="60">
        <f t="shared" si="5"/>
        <v>181452</v>
      </c>
      <c r="F129" s="157">
        <f t="shared" si="6"/>
        <v>0</v>
      </c>
      <c r="G129" s="157"/>
      <c r="H129" s="157"/>
      <c r="I129" s="157"/>
      <c r="J129" s="157"/>
      <c r="K129" s="25">
        <f t="shared" si="7"/>
        <v>0</v>
      </c>
      <c r="L129" s="61"/>
      <c r="M129" s="3"/>
      <c r="N129" s="17"/>
      <c r="O129" s="17"/>
      <c r="P129" s="17"/>
      <c r="Q129" s="17"/>
      <c r="R129" s="17"/>
      <c r="S129" s="17"/>
      <c r="T129" s="17"/>
      <c r="U129" s="17"/>
      <c r="V129" s="17"/>
      <c r="W129" s="17"/>
      <c r="X129" s="17"/>
      <c r="Y129" s="17"/>
      <c r="Z129" s="17"/>
      <c r="AA129" s="17"/>
    </row>
    <row r="130" spans="1:27" ht="15" customHeight="1">
      <c r="A130" s="17"/>
      <c r="B130" s="21" t="s">
        <v>148</v>
      </c>
      <c r="C130" s="57" t="s">
        <v>133</v>
      </c>
      <c r="D130" s="58">
        <f>($F$119)*(1-(D104+D105+D106+D107+D108+D109+D110+D111+D112+D113))</f>
        <v>1.575E-2</v>
      </c>
      <c r="E130" s="60">
        <f t="shared" si="5"/>
        <v>171312</v>
      </c>
      <c r="F130" s="157">
        <f t="shared" si="6"/>
        <v>0</v>
      </c>
      <c r="G130" s="157"/>
      <c r="H130" s="157"/>
      <c r="I130" s="157"/>
      <c r="J130" s="157"/>
      <c r="K130" s="25">
        <f t="shared" si="7"/>
        <v>0</v>
      </c>
      <c r="L130" s="61"/>
      <c r="M130" s="3"/>
      <c r="N130" s="17"/>
      <c r="O130" s="17"/>
      <c r="P130" s="17"/>
      <c r="Q130" s="17"/>
      <c r="R130" s="17"/>
      <c r="S130" s="17"/>
      <c r="T130" s="17"/>
      <c r="U130" s="17"/>
      <c r="V130" s="17"/>
      <c r="W130" s="17"/>
      <c r="X130" s="17"/>
      <c r="Y130" s="17"/>
      <c r="Z130" s="17"/>
      <c r="AA130" s="17"/>
    </row>
    <row r="131" spans="1:27" ht="15" customHeight="1">
      <c r="A131" s="17"/>
      <c r="B131" s="21"/>
      <c r="C131" s="147" t="s">
        <v>32</v>
      </c>
      <c r="D131" s="147"/>
      <c r="E131" s="147"/>
      <c r="F131" s="147"/>
      <c r="G131" s="147"/>
      <c r="H131" s="147"/>
      <c r="I131" s="147"/>
      <c r="J131" s="147"/>
      <c r="K131" s="25">
        <f>SUM(K120:K130)</f>
        <v>0</v>
      </c>
      <c r="L131" s="67"/>
      <c r="M131" s="34"/>
      <c r="N131" s="17"/>
      <c r="O131" s="17"/>
      <c r="P131" s="17"/>
      <c r="Q131" s="17"/>
      <c r="R131" s="17"/>
      <c r="S131" s="17"/>
      <c r="T131" s="17"/>
      <c r="U131" s="17"/>
      <c r="V131" s="17"/>
      <c r="W131" s="17"/>
      <c r="X131" s="17"/>
      <c r="Y131" s="17"/>
      <c r="Z131" s="17"/>
      <c r="AA131" s="17"/>
    </row>
    <row r="132" spans="1:27" ht="15" customHeight="1">
      <c r="A132" s="3"/>
      <c r="L132" s="3"/>
      <c r="M132" s="17"/>
      <c r="N132" s="17"/>
      <c r="O132" s="17"/>
      <c r="P132" s="17"/>
      <c r="Q132" s="17"/>
      <c r="R132" s="17"/>
      <c r="S132" s="17"/>
      <c r="T132" s="17"/>
      <c r="U132" s="17"/>
      <c r="V132" s="17"/>
      <c r="W132" s="17"/>
      <c r="X132" s="17"/>
      <c r="Y132" s="17"/>
      <c r="Z132" s="17"/>
      <c r="AA132" s="17"/>
    </row>
    <row r="133" spans="1:27" ht="15" customHeight="1">
      <c r="A133" s="17"/>
      <c r="B133" s="50" t="s">
        <v>41</v>
      </c>
      <c r="C133" s="155" t="s">
        <v>149</v>
      </c>
      <c r="D133" s="155"/>
      <c r="E133" s="6" t="s">
        <v>150</v>
      </c>
      <c r="F133" s="6" t="s">
        <v>151</v>
      </c>
      <c r="G133" s="6"/>
      <c r="H133" s="6" t="s">
        <v>152</v>
      </c>
      <c r="I133" s="154" t="s">
        <v>153</v>
      </c>
      <c r="J133" s="154"/>
      <c r="K133" s="19" t="s">
        <v>98</v>
      </c>
      <c r="L133" s="3"/>
      <c r="M133" s="17"/>
      <c r="N133" s="17"/>
      <c r="O133" s="17"/>
      <c r="P133" s="17"/>
      <c r="Q133" s="17"/>
      <c r="R133" s="17"/>
      <c r="S133" s="17"/>
      <c r="T133" s="17"/>
      <c r="U133" s="17"/>
      <c r="V133" s="17"/>
      <c r="W133" s="17"/>
      <c r="X133" s="17"/>
      <c r="Y133" s="17"/>
      <c r="Z133" s="17"/>
      <c r="AA133" s="17"/>
    </row>
    <row r="134" spans="1:27" ht="12.75" customHeight="1">
      <c r="A134" s="3"/>
      <c r="B134" s="21" t="s">
        <v>154</v>
      </c>
      <c r="C134" s="139" t="s">
        <v>155</v>
      </c>
      <c r="D134" s="139"/>
      <c r="E134" s="53">
        <v>106</v>
      </c>
      <c r="F134" s="11">
        <v>20</v>
      </c>
      <c r="G134" s="11"/>
      <c r="H134" s="68"/>
      <c r="I134" s="156"/>
      <c r="J134" s="156"/>
      <c r="K134" s="23" t="e">
        <f>(H134*F134*E134)/I134</f>
        <v>#DIV/0!</v>
      </c>
      <c r="L134" s="69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</row>
    <row r="135" spans="1:27" ht="12.75" customHeight="1">
      <c r="A135" s="3"/>
      <c r="B135" s="21"/>
      <c r="C135" s="147" t="s">
        <v>32</v>
      </c>
      <c r="D135" s="147"/>
      <c r="E135" s="147"/>
      <c r="F135" s="147"/>
      <c r="G135" s="147"/>
      <c r="H135" s="147"/>
      <c r="I135" s="147"/>
      <c r="J135" s="147"/>
      <c r="K135" s="25" t="e">
        <f>SUM(K134)</f>
        <v>#DIV/0!</v>
      </c>
      <c r="L135" s="70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</row>
    <row r="136" spans="1:27" ht="12.75" customHeight="1">
      <c r="A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</row>
    <row r="137" spans="1:27" ht="12.75" customHeight="1">
      <c r="A137" s="3"/>
      <c r="B137" s="50" t="s">
        <v>43</v>
      </c>
      <c r="C137" s="153" t="s">
        <v>156</v>
      </c>
      <c r="D137" s="153"/>
      <c r="E137" s="6" t="s">
        <v>94</v>
      </c>
      <c r="F137" s="56" t="s">
        <v>95</v>
      </c>
      <c r="G137" s="56"/>
      <c r="H137" s="6" t="s">
        <v>157</v>
      </c>
      <c r="I137" s="154" t="s">
        <v>97</v>
      </c>
      <c r="J137" s="154"/>
      <c r="K137" s="19" t="s">
        <v>98</v>
      </c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</row>
    <row r="138" spans="1:27" ht="25.5" customHeight="1">
      <c r="A138" s="3"/>
      <c r="B138" s="21" t="s">
        <v>158</v>
      </c>
      <c r="C138" s="139" t="s">
        <v>159</v>
      </c>
      <c r="D138" s="139"/>
      <c r="E138" s="18">
        <v>1</v>
      </c>
      <c r="F138" s="18" t="s">
        <v>160</v>
      </c>
      <c r="G138" s="18"/>
      <c r="H138" s="129"/>
      <c r="I138" s="152"/>
      <c r="J138" s="152"/>
      <c r="K138" s="23">
        <f>H138*E138</f>
        <v>0</v>
      </c>
      <c r="O138" s="3"/>
      <c r="P138" s="3"/>
      <c r="Q138" s="72"/>
      <c r="R138" s="3"/>
      <c r="S138" s="3"/>
      <c r="T138" s="3"/>
      <c r="U138" s="3"/>
      <c r="V138" s="3"/>
      <c r="W138" s="3"/>
      <c r="X138" s="3"/>
      <c r="Y138" s="3"/>
      <c r="Z138" s="3"/>
      <c r="AA138" s="3"/>
    </row>
    <row r="139" spans="1:27" ht="12.75" customHeight="1">
      <c r="A139" s="3"/>
      <c r="B139" s="21" t="s">
        <v>161</v>
      </c>
      <c r="C139" s="139" t="s">
        <v>162</v>
      </c>
      <c r="D139" s="139"/>
      <c r="E139" s="18">
        <v>4</v>
      </c>
      <c r="F139" s="18" t="s">
        <v>160</v>
      </c>
      <c r="G139" s="18"/>
      <c r="H139" s="129"/>
      <c r="I139" s="152"/>
      <c r="J139" s="152"/>
      <c r="K139" s="23">
        <f>H139*E139</f>
        <v>0</v>
      </c>
      <c r="L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</row>
    <row r="140" spans="1:27" ht="12" customHeight="1">
      <c r="A140" s="3"/>
      <c r="B140" s="21" t="s">
        <v>163</v>
      </c>
      <c r="C140" s="139" t="s">
        <v>164</v>
      </c>
      <c r="D140" s="139"/>
      <c r="E140" s="18">
        <v>6</v>
      </c>
      <c r="F140" s="18" t="s">
        <v>165</v>
      </c>
      <c r="G140" s="18"/>
      <c r="H140" s="129"/>
      <c r="I140" s="152"/>
      <c r="J140" s="152"/>
      <c r="K140" s="23">
        <f>(H140*E140)/12</f>
        <v>0</v>
      </c>
      <c r="L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</row>
    <row r="141" spans="1:27" ht="12" customHeight="1">
      <c r="A141" s="3"/>
      <c r="B141" s="21"/>
      <c r="C141" s="147" t="s">
        <v>32</v>
      </c>
      <c r="D141" s="147"/>
      <c r="E141" s="147"/>
      <c r="F141" s="147"/>
      <c r="G141" s="147"/>
      <c r="H141" s="147"/>
      <c r="I141" s="147"/>
      <c r="J141" s="147"/>
      <c r="K141" s="25">
        <f>SUM(K138:K140)</f>
        <v>0</v>
      </c>
      <c r="L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</row>
    <row r="142" spans="1:27" ht="12.75" customHeight="1">
      <c r="A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</row>
    <row r="143" spans="1:27" ht="12.75" customHeight="1">
      <c r="A143" s="3"/>
      <c r="B143" s="50" t="s">
        <v>45</v>
      </c>
      <c r="C143" s="153" t="s">
        <v>166</v>
      </c>
      <c r="D143" s="153"/>
      <c r="E143" s="6" t="s">
        <v>94</v>
      </c>
      <c r="F143" s="56" t="s">
        <v>95</v>
      </c>
      <c r="G143" s="56"/>
      <c r="H143" s="6" t="s">
        <v>157</v>
      </c>
      <c r="I143" s="154" t="s">
        <v>97</v>
      </c>
      <c r="J143" s="154"/>
      <c r="K143" s="19" t="s">
        <v>98</v>
      </c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</row>
    <row r="144" spans="1:27" ht="12.75" customHeight="1">
      <c r="A144" s="3"/>
      <c r="B144" s="21" t="s">
        <v>167</v>
      </c>
      <c r="C144" s="139" t="s">
        <v>168</v>
      </c>
      <c r="D144" s="139"/>
      <c r="E144" s="18">
        <v>1</v>
      </c>
      <c r="F144" s="18" t="s">
        <v>160</v>
      </c>
      <c r="G144" s="18"/>
      <c r="H144" s="129"/>
      <c r="I144" s="152"/>
      <c r="J144" s="152"/>
      <c r="K144" s="23">
        <f>H144*E144</f>
        <v>0</v>
      </c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</row>
    <row r="145" spans="1:27" ht="12.75" customHeight="1">
      <c r="A145" s="3"/>
      <c r="B145" s="21"/>
      <c r="C145" s="147" t="s">
        <v>32</v>
      </c>
      <c r="D145" s="147"/>
      <c r="E145" s="147"/>
      <c r="F145" s="147"/>
      <c r="G145" s="147"/>
      <c r="H145" s="147"/>
      <c r="I145" s="147"/>
      <c r="J145" s="147"/>
      <c r="K145" s="25">
        <f>SUM(K144)</f>
        <v>0</v>
      </c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</row>
    <row r="146" spans="1:27" ht="12.75" customHeight="1">
      <c r="A146" s="3"/>
      <c r="B146" s="143" t="s">
        <v>169</v>
      </c>
      <c r="C146" s="143"/>
      <c r="D146" s="143"/>
      <c r="E146" s="143"/>
      <c r="F146" s="143"/>
      <c r="G146" s="143"/>
      <c r="H146" s="143"/>
      <c r="I146" s="143"/>
      <c r="J146" s="143"/>
      <c r="K146" s="25" t="e">
        <f>K145+K141+K135+K131+K115+K100</f>
        <v>#DIV/0!</v>
      </c>
      <c r="L146" s="3"/>
      <c r="M146" s="26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</row>
    <row r="147" spans="1:27" ht="18" customHeight="1">
      <c r="A147" s="3"/>
      <c r="B147" s="148"/>
      <c r="C147" s="148"/>
      <c r="D147" s="148"/>
      <c r="E147" s="148"/>
      <c r="F147" s="148"/>
      <c r="G147" s="148"/>
      <c r="H147" s="148"/>
      <c r="I147" s="148"/>
      <c r="J147" s="148"/>
      <c r="K147" s="148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</row>
    <row r="148" spans="1:27" ht="17.25" customHeight="1">
      <c r="A148" s="3"/>
      <c r="B148" s="135" t="s">
        <v>170</v>
      </c>
      <c r="C148" s="135"/>
      <c r="D148" s="135"/>
      <c r="E148" s="135"/>
      <c r="F148" s="135"/>
      <c r="G148" s="135"/>
      <c r="H148" s="135"/>
      <c r="I148" s="135"/>
      <c r="J148" s="135"/>
      <c r="K148" s="135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</row>
    <row r="149" spans="1:27" ht="12.75" customHeight="1">
      <c r="A149" s="3"/>
      <c r="B149" s="18" t="s">
        <v>17</v>
      </c>
      <c r="C149" s="149" t="s">
        <v>171</v>
      </c>
      <c r="D149" s="149"/>
      <c r="E149" s="149"/>
      <c r="F149" s="149"/>
      <c r="G149" s="149"/>
      <c r="H149" s="149"/>
      <c r="I149" s="73"/>
      <c r="J149" s="13">
        <f>K92</f>
        <v>0</v>
      </c>
      <c r="K149" s="1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</row>
    <row r="150" spans="1:27" ht="12.75" customHeight="1">
      <c r="A150" s="3"/>
      <c r="B150" s="18" t="s">
        <v>30</v>
      </c>
      <c r="C150" s="150" t="s">
        <v>172</v>
      </c>
      <c r="D150" s="150"/>
      <c r="E150" s="150"/>
      <c r="F150" s="150"/>
      <c r="G150" s="150"/>
      <c r="H150" s="150"/>
      <c r="I150" s="74"/>
      <c r="J150" s="13">
        <f>K100+K115+K131+K145</f>
        <v>0</v>
      </c>
      <c r="K150" s="1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</row>
    <row r="151" spans="1:27" ht="12.75" customHeight="1">
      <c r="A151" s="3"/>
      <c r="B151" s="18" t="s">
        <v>39</v>
      </c>
      <c r="C151" s="149" t="s">
        <v>173</v>
      </c>
      <c r="D151" s="149"/>
      <c r="E151" s="149"/>
      <c r="F151" s="149"/>
      <c r="G151" s="149"/>
      <c r="H151" s="149"/>
      <c r="I151" s="75"/>
      <c r="J151" s="76"/>
      <c r="K151" s="13" t="e">
        <f>K135+K141</f>
        <v>#DIV/0!</v>
      </c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</row>
    <row r="152" spans="1:27" ht="12.75" customHeight="1">
      <c r="A152" s="3"/>
      <c r="B152" s="47"/>
      <c r="C152" s="151" t="s">
        <v>174</v>
      </c>
      <c r="D152" s="151"/>
      <c r="E152" s="151"/>
      <c r="F152" s="151"/>
      <c r="G152" s="151"/>
      <c r="H152" s="151"/>
      <c r="I152" s="78"/>
      <c r="J152" s="79">
        <f>SUM(J149:J151)</f>
        <v>0</v>
      </c>
      <c r="K152" s="80" t="e">
        <f>SUM(K149:K151)</f>
        <v>#DIV/0!</v>
      </c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</row>
    <row r="153" spans="1:27" ht="32.25" customHeight="1">
      <c r="A153" s="3"/>
      <c r="B153" s="148"/>
      <c r="C153" s="148"/>
      <c r="D153" s="148"/>
      <c r="E153" s="148"/>
      <c r="F153" s="148"/>
      <c r="G153" s="148"/>
      <c r="H153" s="148"/>
      <c r="I153" s="148"/>
      <c r="J153" s="148"/>
      <c r="K153" s="148"/>
      <c r="L153" s="81"/>
      <c r="M153" s="82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</row>
    <row r="154" spans="1:27" ht="17.25" customHeight="1">
      <c r="A154" s="3"/>
      <c r="B154" s="135" t="s">
        <v>175</v>
      </c>
      <c r="C154" s="135"/>
      <c r="D154" s="135"/>
      <c r="E154" s="135"/>
      <c r="F154" s="135"/>
      <c r="G154" s="135"/>
      <c r="H154" s="135"/>
      <c r="I154" s="135"/>
      <c r="J154" s="135"/>
      <c r="K154" s="135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</row>
    <row r="155" spans="1:27" ht="12.75" customHeight="1">
      <c r="A155" s="3"/>
      <c r="B155" s="18"/>
      <c r="C155" s="144" t="s">
        <v>176</v>
      </c>
      <c r="D155" s="144"/>
      <c r="E155" s="144"/>
      <c r="F155" s="77" t="s">
        <v>28</v>
      </c>
      <c r="G155" s="143" t="s">
        <v>177</v>
      </c>
      <c r="H155" s="136" t="s">
        <v>178</v>
      </c>
      <c r="I155" s="136"/>
      <c r="J155" s="27" t="s">
        <v>179</v>
      </c>
      <c r="K155" s="27" t="s">
        <v>180</v>
      </c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</row>
    <row r="156" spans="1:27" ht="12.75" customHeight="1">
      <c r="A156" s="3"/>
      <c r="B156" s="18" t="s">
        <v>17</v>
      </c>
      <c r="C156" s="139" t="s">
        <v>181</v>
      </c>
      <c r="D156" s="139"/>
      <c r="E156" s="139"/>
      <c r="F156" s="83">
        <v>0.05</v>
      </c>
      <c r="G156" s="143"/>
      <c r="H156" s="84">
        <f>J152</f>
        <v>0</v>
      </c>
      <c r="I156" s="85" t="e">
        <f>K152</f>
        <v>#DIV/0!</v>
      </c>
      <c r="J156" s="23">
        <f>F156*H156</f>
        <v>0</v>
      </c>
      <c r="K156" s="23" t="e">
        <f>F156*I156</f>
        <v>#DIV/0!</v>
      </c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</row>
    <row r="157" spans="1:27" ht="12.75" customHeight="1">
      <c r="A157" s="3"/>
      <c r="B157" s="18" t="s">
        <v>30</v>
      </c>
      <c r="C157" s="139" t="s">
        <v>182</v>
      </c>
      <c r="D157" s="139"/>
      <c r="E157" s="139"/>
      <c r="F157" s="83">
        <v>0.1</v>
      </c>
      <c r="G157" s="143"/>
      <c r="H157" s="84">
        <f>H156+J156</f>
        <v>0</v>
      </c>
      <c r="I157" s="85" t="e">
        <f>I156+K156</f>
        <v>#DIV/0!</v>
      </c>
      <c r="J157" s="23">
        <f>F157*H157</f>
        <v>0</v>
      </c>
      <c r="K157" s="23" t="e">
        <f>F157*I157</f>
        <v>#DIV/0!</v>
      </c>
      <c r="L157" s="35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</row>
    <row r="158" spans="1:27" ht="37.5" customHeight="1">
      <c r="A158" s="3"/>
      <c r="B158" s="145" t="s">
        <v>39</v>
      </c>
      <c r="C158" s="139" t="s">
        <v>183</v>
      </c>
      <c r="D158" s="47" t="s">
        <v>184</v>
      </c>
      <c r="E158" s="86">
        <v>0.112</v>
      </c>
      <c r="F158" s="146">
        <f>E158</f>
        <v>0.112</v>
      </c>
      <c r="G158" s="87" t="s">
        <v>185</v>
      </c>
      <c r="H158" s="88">
        <f>H157+J157-(E159/12)</f>
        <v>-780</v>
      </c>
      <c r="I158" s="88" t="e">
        <f>I157+K157</f>
        <v>#DIV/0!</v>
      </c>
      <c r="J158" s="142">
        <f>(H158/H159)*F158</f>
        <v>-98.378378378378372</v>
      </c>
      <c r="K158" s="142" t="e">
        <f>(I158/I159)*F158</f>
        <v>#DIV/0!</v>
      </c>
      <c r="L158" s="89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</row>
    <row r="159" spans="1:27" ht="12.75" customHeight="1">
      <c r="A159" s="3"/>
      <c r="B159" s="145"/>
      <c r="C159" s="139"/>
      <c r="D159" s="47" t="s">
        <v>186</v>
      </c>
      <c r="E159" s="86" t="str">
        <f>F199</f>
        <v>R$ 9.360,00</v>
      </c>
      <c r="F159" s="146"/>
      <c r="G159" s="90" t="s">
        <v>187</v>
      </c>
      <c r="H159" s="91">
        <f>1-(11.2/100)</f>
        <v>0.88800000000000001</v>
      </c>
      <c r="I159" s="91">
        <f>1-(11.2/100)</f>
        <v>0.88800000000000001</v>
      </c>
      <c r="J159" s="142"/>
      <c r="K159" s="142"/>
      <c r="L159" s="92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</row>
    <row r="160" spans="1:27" ht="51" customHeight="1">
      <c r="A160" s="63"/>
      <c r="B160" s="137" t="s">
        <v>41</v>
      </c>
      <c r="C160" s="138" t="s">
        <v>188</v>
      </c>
      <c r="D160" s="139" t="s">
        <v>189</v>
      </c>
      <c r="E160" s="140">
        <v>2.5000000000000001E-2</v>
      </c>
      <c r="F160" s="141">
        <f>E160</f>
        <v>2.5000000000000001E-2</v>
      </c>
      <c r="G160" s="31" t="s">
        <v>190</v>
      </c>
      <c r="H160" s="88">
        <f>H158+J158</f>
        <v>-878.37837837837833</v>
      </c>
      <c r="I160" s="88" t="e">
        <f>I158+K158</f>
        <v>#DIV/0!</v>
      </c>
      <c r="J160" s="142">
        <f>H160/H161*F160</f>
        <v>-22.522522522522522</v>
      </c>
      <c r="K160" s="142" t="e">
        <f>I160/I161*F160</f>
        <v>#DIV/0!</v>
      </c>
      <c r="L160" s="93"/>
      <c r="M160" s="63"/>
      <c r="N160" s="63"/>
      <c r="O160" s="63"/>
      <c r="P160" s="63"/>
      <c r="Q160" s="63"/>
      <c r="R160" s="63"/>
      <c r="S160" s="63"/>
      <c r="T160" s="63"/>
      <c r="U160" s="63"/>
      <c r="V160" s="63"/>
      <c r="W160" s="63"/>
      <c r="X160" s="63"/>
      <c r="Y160" s="63"/>
      <c r="Z160" s="63"/>
      <c r="AA160" s="63"/>
    </row>
    <row r="161" spans="1:27" ht="12.75" customHeight="1">
      <c r="A161" s="63"/>
      <c r="B161" s="137"/>
      <c r="C161" s="138"/>
      <c r="D161" s="139"/>
      <c r="E161" s="139"/>
      <c r="F161" s="139"/>
      <c r="G161" s="90" t="s">
        <v>191</v>
      </c>
      <c r="H161" s="94">
        <f>1-(2.5/100)</f>
        <v>0.97499999999999998</v>
      </c>
      <c r="I161" s="94">
        <f>1-(2.5/100)</f>
        <v>0.97499999999999998</v>
      </c>
      <c r="J161" s="142"/>
      <c r="K161" s="142"/>
      <c r="L161" s="93"/>
      <c r="M161" s="63"/>
      <c r="N161" s="63"/>
      <c r="O161" s="63"/>
      <c r="P161" s="63"/>
      <c r="Q161" s="63"/>
      <c r="R161" s="63"/>
      <c r="S161" s="63"/>
      <c r="T161" s="63"/>
      <c r="U161" s="63"/>
      <c r="V161" s="63"/>
      <c r="W161" s="63"/>
      <c r="X161" s="63"/>
      <c r="Y161" s="63"/>
      <c r="Z161" s="63"/>
      <c r="AA161" s="63"/>
    </row>
    <row r="162" spans="1:27" ht="12.75" customHeight="1">
      <c r="A162" s="3"/>
      <c r="B162" s="143" t="s">
        <v>192</v>
      </c>
      <c r="C162" s="143"/>
      <c r="D162" s="143"/>
      <c r="E162" s="143"/>
      <c r="F162" s="95">
        <f>SUM(F156:F160)</f>
        <v>0.28700000000000003</v>
      </c>
      <c r="G162" s="96"/>
      <c r="H162" s="97"/>
      <c r="I162" s="98"/>
      <c r="J162" s="25">
        <f>SUM(J156:J161)</f>
        <v>-120.90090090090089</v>
      </c>
      <c r="K162" s="25" t="e">
        <f>SUM(K156:K161)</f>
        <v>#DIV/0!</v>
      </c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</row>
    <row r="164" spans="1:27" ht="12.75" customHeight="1">
      <c r="A164" s="3"/>
      <c r="B164" s="134" t="s">
        <v>193</v>
      </c>
      <c r="C164" s="134"/>
      <c r="D164" s="134"/>
      <c r="E164" s="134"/>
      <c r="F164" s="134"/>
      <c r="G164" s="134"/>
      <c r="H164" s="134"/>
      <c r="I164" s="134"/>
      <c r="J164" s="134"/>
      <c r="K164" s="134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</row>
    <row r="165" spans="1:27" ht="12.75" customHeight="1">
      <c r="A165" s="3"/>
      <c r="B165" s="134" t="s">
        <v>194</v>
      </c>
      <c r="C165" s="134"/>
      <c r="D165" s="134"/>
      <c r="E165" s="134"/>
      <c r="F165" s="134"/>
      <c r="G165" s="134"/>
      <c r="H165" s="134"/>
      <c r="I165" s="134"/>
      <c r="J165" s="134"/>
      <c r="K165" s="134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</row>
    <row r="166" spans="1:27" ht="20.2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</row>
    <row r="167" spans="1:27" ht="17.25" customHeight="1">
      <c r="A167" s="3"/>
      <c r="B167" s="135" t="s">
        <v>195</v>
      </c>
      <c r="C167" s="135"/>
      <c r="D167" s="135"/>
      <c r="E167" s="135"/>
      <c r="F167" s="135"/>
      <c r="G167" s="135"/>
      <c r="H167" s="135"/>
      <c r="I167" s="135"/>
      <c r="J167" s="135"/>
      <c r="K167" s="135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</row>
    <row r="168" spans="1:27" ht="12.75" hidden="1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</row>
    <row r="169" spans="1:27" ht="12.75" customHeight="1">
      <c r="A169" s="3"/>
      <c r="B169" s="11" t="s">
        <v>17</v>
      </c>
      <c r="C169" s="130" t="s">
        <v>196</v>
      </c>
      <c r="D169" s="130"/>
      <c r="E169" s="130"/>
      <c r="F169" s="130"/>
      <c r="G169" s="130"/>
      <c r="H169" s="130"/>
      <c r="I169" s="130"/>
      <c r="J169" s="130"/>
      <c r="K169" s="85">
        <f>K92</f>
        <v>0</v>
      </c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</row>
    <row r="170" spans="1:27" ht="15.75" customHeight="1">
      <c r="A170" s="3"/>
      <c r="B170" s="11" t="s">
        <v>30</v>
      </c>
      <c r="C170" s="130" t="s">
        <v>197</v>
      </c>
      <c r="D170" s="130"/>
      <c r="E170" s="130"/>
      <c r="F170" s="130"/>
      <c r="G170" s="130"/>
      <c r="H170" s="130"/>
      <c r="I170" s="130"/>
      <c r="J170" s="130"/>
      <c r="K170" s="85" t="e">
        <f>K146</f>
        <v>#DIV/0!</v>
      </c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</row>
    <row r="171" spans="1:27" ht="15.75" customHeight="1">
      <c r="A171" s="3"/>
      <c r="B171" s="11" t="s">
        <v>39</v>
      </c>
      <c r="C171" s="130" t="s">
        <v>198</v>
      </c>
      <c r="D171" s="130"/>
      <c r="E171" s="130"/>
      <c r="F171" s="130"/>
      <c r="G171" s="130"/>
      <c r="H171" s="130"/>
      <c r="I171" s="130"/>
      <c r="J171" s="130"/>
      <c r="K171" s="99" t="e">
        <f>J162+K162</f>
        <v>#DIV/0!</v>
      </c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</row>
    <row r="172" spans="1:27" ht="15.75" customHeight="1">
      <c r="A172" s="3"/>
      <c r="B172" s="36"/>
      <c r="C172" s="136" t="s">
        <v>199</v>
      </c>
      <c r="D172" s="136"/>
      <c r="E172" s="136"/>
      <c r="F172" s="136"/>
      <c r="G172" s="136"/>
      <c r="H172" s="136"/>
      <c r="I172" s="136"/>
      <c r="J172" s="136"/>
      <c r="K172" s="100" t="e">
        <f>SUM(K169:K171)-0.01</f>
        <v>#DIV/0!</v>
      </c>
      <c r="L172" s="81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</row>
    <row r="173" spans="1:27" ht="15.75" customHeight="1">
      <c r="A173" s="3"/>
      <c r="B173" s="36"/>
      <c r="C173" s="130" t="s">
        <v>200</v>
      </c>
      <c r="D173" s="130"/>
      <c r="E173" s="130"/>
      <c r="F173" s="130"/>
      <c r="G173" s="130"/>
      <c r="H173" s="130"/>
      <c r="I173" s="130"/>
      <c r="J173" s="130"/>
      <c r="K173" s="100" t="e">
        <f>K172/(E134*F134)</f>
        <v>#DIV/0!</v>
      </c>
      <c r="L173" s="101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</row>
    <row r="174" spans="1:27" s="2" customFormat="1" ht="15.75" customHeight="1">
      <c r="A174" s="3"/>
      <c r="B174" s="36"/>
      <c r="C174" s="130" t="s">
        <v>201</v>
      </c>
      <c r="D174" s="130"/>
      <c r="E174" s="130"/>
      <c r="F174" s="130"/>
      <c r="G174" s="130"/>
      <c r="H174" s="130"/>
      <c r="I174" s="130"/>
      <c r="J174" s="130"/>
      <c r="K174" s="100" t="e">
        <f>(K152+K162)/(E134*F134)</f>
        <v>#DIV/0!</v>
      </c>
      <c r="L174" s="101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</row>
    <row r="175" spans="1:27" s="2" customFormat="1" ht="15.75" customHeight="1">
      <c r="A175" s="3"/>
      <c r="B175" s="36"/>
      <c r="C175" s="130" t="s">
        <v>202</v>
      </c>
      <c r="D175" s="130"/>
      <c r="E175" s="130"/>
      <c r="F175" s="130"/>
      <c r="G175" s="130"/>
      <c r="H175" s="130"/>
      <c r="I175" s="130"/>
      <c r="J175" s="130"/>
      <c r="K175" s="100">
        <f>J152+J162</f>
        <v>-120.90090090090089</v>
      </c>
      <c r="L175" s="101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</row>
    <row r="176" spans="1:27" ht="15.75" customHeight="1">
      <c r="A176" s="3"/>
      <c r="B176" s="36"/>
      <c r="C176" s="130" t="s">
        <v>203</v>
      </c>
      <c r="D176" s="130"/>
      <c r="E176" s="130"/>
      <c r="F176" s="130"/>
      <c r="G176" s="130"/>
      <c r="H176" s="130"/>
      <c r="I176" s="130"/>
      <c r="J176" s="130"/>
      <c r="K176" s="100" t="e">
        <f>K152+K162</f>
        <v>#DIV/0!</v>
      </c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</row>
    <row r="177" spans="1:27" s="2" customFormat="1" ht="15.75" customHeight="1">
      <c r="A177" s="3"/>
      <c r="B177" s="36"/>
      <c r="C177" s="130" t="s">
        <v>204</v>
      </c>
      <c r="D177" s="130"/>
      <c r="E177" s="130"/>
      <c r="F177" s="130"/>
      <c r="G177" s="130"/>
      <c r="H177" s="130"/>
      <c r="I177" s="130"/>
      <c r="J177" s="130"/>
      <c r="K177" s="100">
        <f>3.53*2120</f>
        <v>7483.5999999999995</v>
      </c>
      <c r="L177" s="3"/>
      <c r="M177" s="81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</row>
    <row r="178" spans="1:27" s="2" customFormat="1" ht="15.75" customHeight="1">
      <c r="A178" s="3"/>
      <c r="B178" s="102"/>
      <c r="C178" s="103"/>
      <c r="D178" s="104"/>
      <c r="E178" s="104"/>
      <c r="F178" s="104"/>
      <c r="G178" s="104"/>
      <c r="H178" s="104"/>
      <c r="I178" s="104"/>
      <c r="J178" s="104"/>
      <c r="K178" s="105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</row>
    <row r="179" spans="1:27" ht="15.7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106" t="s">
        <v>205</v>
      </c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</row>
    <row r="180" spans="1:27" ht="15.7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</row>
    <row r="181" spans="1:27" ht="15.75" customHeight="1">
      <c r="A181" s="3"/>
      <c r="B181" s="131" t="s">
        <v>206</v>
      </c>
      <c r="C181" s="131"/>
      <c r="D181" s="131"/>
      <c r="E181" s="3"/>
      <c r="F181" s="3"/>
      <c r="G181" s="3"/>
      <c r="H181" s="3"/>
      <c r="I181" s="3"/>
      <c r="J181" s="3"/>
      <c r="K181" s="106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</row>
    <row r="182" spans="1:27" ht="15" customHeight="1">
      <c r="A182" s="3"/>
      <c r="B182" s="132" t="s">
        <v>207</v>
      </c>
      <c r="C182" s="132"/>
      <c r="D182" s="132"/>
      <c r="E182" s="3"/>
      <c r="F182" s="3"/>
      <c r="G182" s="3"/>
      <c r="H182" s="132"/>
      <c r="I182" s="132"/>
      <c r="J182" s="132"/>
      <c r="K182" s="132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</row>
    <row r="183" spans="1:27" ht="15.7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</row>
    <row r="184" spans="1:27" ht="15.75" customHeight="1">
      <c r="A184" s="3"/>
      <c r="B184" s="36"/>
      <c r="C184" s="11" t="s">
        <v>208</v>
      </c>
      <c r="D184" s="11" t="s">
        <v>209</v>
      </c>
      <c r="E184" s="11" t="s">
        <v>210</v>
      </c>
      <c r="F184" s="11" t="s">
        <v>211</v>
      </c>
      <c r="G184" s="11" t="s">
        <v>212</v>
      </c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</row>
    <row r="185" spans="1:27" ht="15.75" customHeight="1">
      <c r="A185" s="107" t="e">
        <f t="shared" ref="A185:A195" si="8">C185/$L$173</f>
        <v>#DIV/0!</v>
      </c>
      <c r="B185" s="57" t="s">
        <v>114</v>
      </c>
      <c r="C185" s="108">
        <f>D185+E185</f>
        <v>7362.6990990990989</v>
      </c>
      <c r="D185" s="109">
        <f>K175</f>
        <v>-120.90090090090089</v>
      </c>
      <c r="E185" s="110">
        <f>K177</f>
        <v>7483.5999999999995</v>
      </c>
      <c r="F185" s="111">
        <f t="shared" ref="F185:F195" si="9">(C185*10)+(D185*2)</f>
        <v>73385.189189189186</v>
      </c>
      <c r="G185" s="112">
        <v>0.112</v>
      </c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</row>
    <row r="186" spans="1:27" ht="15.75" customHeight="1">
      <c r="A186" s="107" t="e">
        <f t="shared" si="8"/>
        <v>#REF!</v>
      </c>
      <c r="B186" s="57" t="s">
        <v>115</v>
      </c>
      <c r="C186" s="109" t="e">
        <f>#REF!</f>
        <v>#REF!</v>
      </c>
      <c r="D186" s="109" t="e">
        <f>#REF!</f>
        <v>#REF!</v>
      </c>
      <c r="E186" s="110" t="e">
        <f>#REF!</f>
        <v>#REF!</v>
      </c>
      <c r="F186" s="111" t="e">
        <f t="shared" si="9"/>
        <v>#REF!</v>
      </c>
      <c r="G186" s="112">
        <v>0.112</v>
      </c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</row>
    <row r="187" spans="1:27" ht="15.75" customHeight="1">
      <c r="A187" s="107" t="e">
        <f t="shared" si="8"/>
        <v>#REF!</v>
      </c>
      <c r="B187" s="57" t="s">
        <v>117</v>
      </c>
      <c r="C187" s="109" t="e">
        <f>#REF!</f>
        <v>#REF!</v>
      </c>
      <c r="D187" s="109" t="e">
        <f>#REF!</f>
        <v>#REF!</v>
      </c>
      <c r="E187" s="110" t="e">
        <f>#REF!</f>
        <v>#REF!</v>
      </c>
      <c r="F187" s="111" t="e">
        <f t="shared" si="9"/>
        <v>#REF!</v>
      </c>
      <c r="G187" s="112">
        <v>0.112</v>
      </c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</row>
    <row r="188" spans="1:27" ht="15.75" customHeight="1">
      <c r="A188" s="107" t="e">
        <f t="shared" si="8"/>
        <v>#REF!</v>
      </c>
      <c r="B188" s="57" t="s">
        <v>119</v>
      </c>
      <c r="C188" s="109" t="e">
        <f>#REF!</f>
        <v>#REF!</v>
      </c>
      <c r="D188" s="109" t="e">
        <f>#REF!</f>
        <v>#REF!</v>
      </c>
      <c r="E188" s="109" t="e">
        <f>#REF!</f>
        <v>#REF!</v>
      </c>
      <c r="F188" s="111" t="e">
        <f t="shared" si="9"/>
        <v>#REF!</v>
      </c>
      <c r="G188" s="112">
        <v>0.112</v>
      </c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</row>
    <row r="189" spans="1:27" ht="15.75" customHeight="1">
      <c r="A189" s="107" t="e">
        <f t="shared" si="8"/>
        <v>#REF!</v>
      </c>
      <c r="B189" s="57" t="s">
        <v>121</v>
      </c>
      <c r="C189" s="109" t="e">
        <f>#REF!</f>
        <v>#REF!</v>
      </c>
      <c r="D189" s="109" t="e">
        <f>#REF!</f>
        <v>#REF!</v>
      </c>
      <c r="E189" s="109" t="e">
        <f>#REF!</f>
        <v>#REF!</v>
      </c>
      <c r="F189" s="111" t="e">
        <f t="shared" si="9"/>
        <v>#REF!</v>
      </c>
      <c r="G189" s="112">
        <v>0.112</v>
      </c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</row>
    <row r="190" spans="1:27" ht="15.75" customHeight="1">
      <c r="A190" s="107" t="e">
        <f t="shared" si="8"/>
        <v>#REF!</v>
      </c>
      <c r="B190" s="57" t="s">
        <v>123</v>
      </c>
      <c r="C190" s="109" t="e">
        <f>#REF!</f>
        <v>#REF!</v>
      </c>
      <c r="D190" s="109" t="e">
        <f>#REF!</f>
        <v>#REF!</v>
      </c>
      <c r="E190" s="109" t="e">
        <f>#REF!</f>
        <v>#REF!</v>
      </c>
      <c r="F190" s="111" t="e">
        <f t="shared" si="9"/>
        <v>#REF!</v>
      </c>
      <c r="G190" s="112">
        <v>0.112</v>
      </c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</row>
    <row r="191" spans="1:27" ht="15.75" customHeight="1">
      <c r="A191" s="107" t="e">
        <f t="shared" si="8"/>
        <v>#REF!</v>
      </c>
      <c r="B191" s="57" t="s">
        <v>125</v>
      </c>
      <c r="C191" s="109" t="e">
        <f>#REF!</f>
        <v>#REF!</v>
      </c>
      <c r="D191" s="109" t="e">
        <f>#REF!</f>
        <v>#REF!</v>
      </c>
      <c r="E191" s="109" t="e">
        <f>#REF!</f>
        <v>#REF!</v>
      </c>
      <c r="F191" s="111" t="e">
        <f t="shared" si="9"/>
        <v>#REF!</v>
      </c>
      <c r="G191" s="112">
        <v>0.112</v>
      </c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</row>
    <row r="192" spans="1:27" ht="15.75" customHeight="1">
      <c r="A192" s="107" t="e">
        <f t="shared" si="8"/>
        <v>#REF!</v>
      </c>
      <c r="B192" s="57" t="s">
        <v>127</v>
      </c>
      <c r="C192" s="109" t="e">
        <f>#REF!</f>
        <v>#REF!</v>
      </c>
      <c r="D192" s="109" t="e">
        <f>#REF!</f>
        <v>#REF!</v>
      </c>
      <c r="E192" s="109" t="e">
        <f>#REF!</f>
        <v>#REF!</v>
      </c>
      <c r="F192" s="111" t="e">
        <f t="shared" si="9"/>
        <v>#REF!</v>
      </c>
      <c r="G192" s="112">
        <v>0.112</v>
      </c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</row>
    <row r="193" spans="1:27" ht="15.75" customHeight="1">
      <c r="A193" s="107" t="e">
        <f t="shared" si="8"/>
        <v>#REF!</v>
      </c>
      <c r="B193" s="57" t="s">
        <v>129</v>
      </c>
      <c r="C193" s="109" t="e">
        <f>#REF!</f>
        <v>#REF!</v>
      </c>
      <c r="D193" s="109" t="e">
        <f>#REF!</f>
        <v>#REF!</v>
      </c>
      <c r="E193" s="109" t="e">
        <f>#REF!</f>
        <v>#REF!</v>
      </c>
      <c r="F193" s="111" t="e">
        <f t="shared" si="9"/>
        <v>#REF!</v>
      </c>
      <c r="G193" s="112">
        <v>0.06</v>
      </c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</row>
    <row r="194" spans="1:27" ht="15.75" customHeight="1">
      <c r="A194" s="107" t="e">
        <f t="shared" si="8"/>
        <v>#REF!</v>
      </c>
      <c r="B194" s="57" t="s">
        <v>131</v>
      </c>
      <c r="C194" s="109" t="e">
        <f>#REF!</f>
        <v>#REF!</v>
      </c>
      <c r="D194" s="109" t="e">
        <f>#REF!</f>
        <v>#REF!</v>
      </c>
      <c r="E194" s="109" t="e">
        <f>#REF!</f>
        <v>#REF!</v>
      </c>
      <c r="F194" s="111" t="e">
        <f t="shared" si="9"/>
        <v>#REF!</v>
      </c>
      <c r="G194" s="112">
        <v>0.06</v>
      </c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</row>
    <row r="195" spans="1:27" ht="15.75" customHeight="1">
      <c r="A195" s="107" t="e">
        <f t="shared" si="8"/>
        <v>#DIV/0!</v>
      </c>
      <c r="B195" s="57" t="s">
        <v>133</v>
      </c>
      <c r="C195" s="109" t="e">
        <f>'10+'!K172</f>
        <v>#DIV/0!</v>
      </c>
      <c r="D195" s="109">
        <f>'10+'!K175</f>
        <v>0</v>
      </c>
      <c r="E195" s="109" t="e">
        <f>'10+'!K176</f>
        <v>#DIV/0!</v>
      </c>
      <c r="F195" s="111" t="e">
        <f t="shared" si="9"/>
        <v>#DIV/0!</v>
      </c>
      <c r="G195" s="112">
        <v>0.06</v>
      </c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</row>
    <row r="196" spans="1:27" ht="15.7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</row>
    <row r="197" spans="1:27" ht="15.75" customHeight="1">
      <c r="A197" s="3"/>
      <c r="B197" s="113" t="s">
        <v>213</v>
      </c>
      <c r="C197" s="113" t="s">
        <v>214</v>
      </c>
      <c r="D197" s="113" t="s">
        <v>215</v>
      </c>
      <c r="E197" s="113" t="s">
        <v>216</v>
      </c>
      <c r="F197" s="113" t="s">
        <v>217</v>
      </c>
      <c r="G197" s="36" t="s">
        <v>218</v>
      </c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</row>
    <row r="198" spans="1:27" ht="15.75" customHeight="1">
      <c r="A198" s="3"/>
      <c r="B198" s="114" t="s">
        <v>219</v>
      </c>
      <c r="C198" s="114" t="s">
        <v>220</v>
      </c>
      <c r="D198" s="114" t="s">
        <v>221</v>
      </c>
      <c r="E198" s="114" t="s">
        <v>222</v>
      </c>
      <c r="F198" s="114" t="s">
        <v>223</v>
      </c>
      <c r="G198" s="36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</row>
    <row r="199" spans="1:27" ht="15.75" customHeight="1">
      <c r="A199" s="3"/>
      <c r="B199" s="114" t="s">
        <v>224</v>
      </c>
      <c r="C199" s="114" t="s">
        <v>225</v>
      </c>
      <c r="D199" s="114" t="s">
        <v>226</v>
      </c>
      <c r="E199" s="114" t="s">
        <v>227</v>
      </c>
      <c r="F199" s="114" t="s">
        <v>228</v>
      </c>
      <c r="G199" s="115">
        <f>F199/12</f>
        <v>780</v>
      </c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</row>
    <row r="200" spans="1:27" ht="15.75" customHeight="1">
      <c r="A200" s="3"/>
      <c r="B200" s="114" t="s">
        <v>229</v>
      </c>
      <c r="C200" s="114" t="s">
        <v>230</v>
      </c>
      <c r="D200" s="114" t="s">
        <v>231</v>
      </c>
      <c r="E200" s="114" t="s">
        <v>227</v>
      </c>
      <c r="F200" s="114" t="s">
        <v>232</v>
      </c>
      <c r="G200" s="115">
        <f>F200/12</f>
        <v>1470</v>
      </c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</row>
    <row r="201" spans="1:27" ht="15.75" customHeight="1">
      <c r="A201" s="3"/>
      <c r="B201" s="114" t="s">
        <v>233</v>
      </c>
      <c r="C201" s="114" t="s">
        <v>234</v>
      </c>
      <c r="D201" s="114" t="s">
        <v>235</v>
      </c>
      <c r="E201" s="114" t="s">
        <v>227</v>
      </c>
      <c r="F201" s="114" t="s">
        <v>236</v>
      </c>
      <c r="G201" s="115">
        <f>F201/12</f>
        <v>2970</v>
      </c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</row>
    <row r="202" spans="1:27" ht="15.75" customHeight="1">
      <c r="A202" s="3"/>
      <c r="B202" s="114" t="s">
        <v>237</v>
      </c>
      <c r="C202" s="114" t="s">
        <v>238</v>
      </c>
      <c r="D202" s="114" t="s">
        <v>239</v>
      </c>
      <c r="E202" s="114" t="s">
        <v>227</v>
      </c>
      <c r="F202" s="114" t="s">
        <v>240</v>
      </c>
      <c r="G202" s="115">
        <f>F202/12</f>
        <v>10470</v>
      </c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</row>
    <row r="203" spans="1:27" ht="15.75" customHeight="1">
      <c r="A203" s="3"/>
      <c r="B203" s="114" t="s">
        <v>241</v>
      </c>
      <c r="C203" s="114" t="s">
        <v>242</v>
      </c>
      <c r="D203" s="114" t="s">
        <v>243</v>
      </c>
      <c r="E203" s="114" t="s">
        <v>227</v>
      </c>
      <c r="F203" s="114" t="s">
        <v>244</v>
      </c>
      <c r="G203" s="115">
        <f>F203/12</f>
        <v>54000</v>
      </c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</row>
    <row r="204" spans="1:27" ht="15.75" customHeight="1">
      <c r="A204" s="3"/>
      <c r="B204" s="133" t="s">
        <v>245</v>
      </c>
      <c r="C204" s="133"/>
      <c r="D204" s="133"/>
      <c r="E204" s="133"/>
      <c r="F204" s="13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</row>
    <row r="205" spans="1:27" ht="15.75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</row>
    <row r="206" spans="1:27" ht="15.75" customHeight="1">
      <c r="A206" s="3"/>
      <c r="B206" s="3" t="s">
        <v>246</v>
      </c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</row>
    <row r="207" spans="1:27" ht="15.75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</row>
    <row r="208" spans="1:27" ht="15.75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</row>
    <row r="209" spans="1:27" ht="15.75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</row>
    <row r="210" spans="1:27" ht="15.75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</row>
    <row r="211" spans="1:27" ht="15.75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</row>
    <row r="212" spans="1:27" ht="15.75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</row>
    <row r="213" spans="1:27" ht="15.75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</row>
    <row r="214" spans="1:27" ht="15.75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</row>
    <row r="215" spans="1:27" ht="15.75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</row>
    <row r="216" spans="1:27" ht="15.75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</row>
    <row r="217" spans="1:27" ht="15.75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</row>
    <row r="218" spans="1:27" ht="15.75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</row>
    <row r="219" spans="1:27" ht="15.75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</row>
    <row r="220" spans="1:27" ht="15.75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</row>
    <row r="221" spans="1:27" ht="15.75" customHeight="1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</row>
    <row r="222" spans="1:27" ht="15.75" customHeight="1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</row>
    <row r="223" spans="1:27" ht="15.75" customHeight="1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</row>
    <row r="224" spans="1:27" ht="15.75" customHeight="1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</row>
    <row r="225" spans="1:27" ht="15.75" customHeight="1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</row>
    <row r="226" spans="1:27" ht="15.75" customHeight="1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5.75" customHeight="1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</row>
    <row r="228" spans="1:27" ht="15.75" customHeight="1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</row>
    <row r="229" spans="1:27" ht="15.75" customHeight="1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</row>
    <row r="230" spans="1:27" ht="15.75" customHeight="1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</row>
    <row r="231" spans="1:27" ht="15.75" customHeight="1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</row>
    <row r="232" spans="1:27" ht="15.75" customHeight="1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</row>
    <row r="233" spans="1:27" ht="15.75" customHeight="1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</row>
    <row r="234" spans="1:27" ht="15.75" customHeight="1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</row>
    <row r="235" spans="1:27" ht="15.75" customHeight="1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</row>
    <row r="236" spans="1:27" ht="15.75" customHeight="1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</row>
    <row r="237" spans="1:27" ht="15.75" customHeight="1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</row>
    <row r="238" spans="1:27" ht="15.75" customHeight="1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</row>
    <row r="239" spans="1:27" ht="15.75" customHeight="1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</row>
    <row r="240" spans="1:27" ht="15.75" customHeight="1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</row>
    <row r="241" spans="1:27" ht="15.75" customHeight="1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</row>
    <row r="242" spans="1:27" ht="15.75" customHeight="1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</row>
    <row r="243" spans="1:27" ht="15.75" customHeight="1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</row>
    <row r="244" spans="1:27" ht="15.75" customHeight="1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</row>
    <row r="245" spans="1:27" ht="15.75" customHeight="1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</row>
    <row r="246" spans="1:27" ht="15.75" customHeight="1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</row>
    <row r="247" spans="1:27" ht="15.75" customHeight="1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</row>
    <row r="248" spans="1:27" ht="15.75" customHeight="1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</row>
    <row r="249" spans="1:27" ht="15.75" customHeight="1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</row>
    <row r="250" spans="1:27" ht="15.75" customHeight="1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</row>
    <row r="251" spans="1:27" ht="15.75" customHeight="1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</row>
    <row r="252" spans="1:27" ht="15.75" customHeight="1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</row>
    <row r="253" spans="1:27" ht="15.75" customHeight="1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</row>
    <row r="254" spans="1:27" ht="15.75" customHeight="1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</row>
    <row r="255" spans="1:27" ht="15.75" customHeight="1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</row>
    <row r="256" spans="1:27" ht="15.75" customHeight="1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</row>
    <row r="257" spans="1:27" ht="15.75" customHeight="1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</row>
    <row r="258" spans="1:27" ht="15.75" customHeight="1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</row>
    <row r="259" spans="1:27" ht="15.75" customHeight="1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</row>
    <row r="260" spans="1:27" ht="15.75" customHeight="1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</row>
    <row r="261" spans="1:27" ht="15.75" customHeight="1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</row>
    <row r="262" spans="1:27" ht="15.75" customHeight="1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</row>
    <row r="263" spans="1:27" ht="15.75" customHeight="1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</row>
    <row r="264" spans="1:27" ht="15.75" customHeight="1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</row>
    <row r="265" spans="1:27" ht="15.75" customHeight="1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</row>
    <row r="266" spans="1:27" ht="15.75" customHeight="1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</row>
    <row r="267" spans="1:27" ht="15.75" customHeight="1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</row>
    <row r="268" spans="1:27" ht="15.75" customHeight="1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</row>
    <row r="269" spans="1:27" ht="15.75" customHeight="1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</row>
    <row r="270" spans="1:27" ht="15.75" customHeight="1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</row>
    <row r="271" spans="1:27" ht="15.75" customHeight="1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</row>
    <row r="272" spans="1:27" ht="15.75" customHeight="1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</row>
    <row r="273" spans="1:27" ht="15.75" customHeight="1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</row>
    <row r="274" spans="1:27" ht="15.75" customHeight="1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</row>
    <row r="275" spans="1:27" ht="15.75" customHeight="1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</row>
    <row r="276" spans="1:27" ht="15.75" customHeight="1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</row>
    <row r="277" spans="1:27" ht="15.75" customHeight="1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</row>
    <row r="278" spans="1:27" ht="15.75" customHeight="1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</row>
    <row r="279" spans="1:27" ht="15.75" customHeight="1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</row>
    <row r="280" spans="1:27" ht="15.75" customHeight="1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</row>
    <row r="281" spans="1:27" ht="15.75" customHeight="1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</row>
    <row r="282" spans="1:27" ht="15.75" customHeight="1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</row>
    <row r="283" spans="1:27" ht="15.75" customHeight="1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</row>
    <row r="284" spans="1:27" ht="15.75" customHeight="1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</row>
    <row r="285" spans="1:27" ht="15.75" customHeight="1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</row>
    <row r="286" spans="1:27" ht="15.75" customHeight="1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</row>
    <row r="287" spans="1:27" ht="15.75" customHeight="1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</row>
    <row r="288" spans="1:27" ht="15.75" customHeight="1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</row>
    <row r="289" spans="1:27" ht="15.75" customHeight="1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</row>
    <row r="290" spans="1:27" ht="15.75" customHeight="1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</row>
    <row r="291" spans="1:27" ht="15.75" customHeight="1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</row>
    <row r="292" spans="1:27" ht="15.75" customHeight="1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</row>
    <row r="293" spans="1:27" ht="15.75" customHeight="1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</row>
    <row r="294" spans="1:27" ht="15.75" customHeight="1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</row>
    <row r="295" spans="1:27" ht="15.75" customHeight="1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</row>
    <row r="296" spans="1:27" ht="15.75" customHeight="1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</row>
    <row r="297" spans="1:27" ht="15.75" customHeight="1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</row>
    <row r="298" spans="1:27" ht="15.75" customHeight="1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</row>
    <row r="299" spans="1:27" ht="15.75" customHeight="1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</row>
    <row r="300" spans="1:27" ht="15.75" customHeight="1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</row>
    <row r="301" spans="1:27" ht="15.75" customHeight="1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</row>
    <row r="302" spans="1:27" ht="15.75" customHeight="1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</row>
    <row r="303" spans="1:27" ht="15.75" customHeight="1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</row>
    <row r="304" spans="1:27" ht="15.75" customHeight="1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</row>
    <row r="305" spans="1:27" ht="15.75" customHeight="1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</row>
    <row r="306" spans="1:27" ht="15.75" customHeight="1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</row>
    <row r="307" spans="1:27" ht="15.75" customHeight="1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</row>
    <row r="308" spans="1:27" ht="15.75" customHeight="1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</row>
    <row r="309" spans="1:27" ht="15.75" customHeight="1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</row>
    <row r="310" spans="1:27" ht="15.75" customHeight="1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</row>
    <row r="311" spans="1:27" ht="15.75" customHeight="1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</row>
    <row r="312" spans="1:27" ht="15.75" customHeight="1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</row>
    <row r="313" spans="1:27" ht="15.75" customHeight="1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</row>
    <row r="314" spans="1:27" ht="15.75" customHeight="1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</row>
    <row r="315" spans="1:27" ht="15.75" customHeight="1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</row>
    <row r="316" spans="1:27" ht="15.75" customHeight="1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</row>
    <row r="317" spans="1:27" ht="15.75" customHeight="1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</row>
    <row r="318" spans="1:27" ht="15.75" customHeight="1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</row>
    <row r="319" spans="1:27" ht="15.75" customHeight="1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</row>
    <row r="320" spans="1:27" ht="15.75" customHeight="1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</row>
    <row r="321" spans="1:27" ht="15.75" customHeight="1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</row>
    <row r="322" spans="1:27" ht="15.75" customHeight="1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</row>
    <row r="323" spans="1:27" ht="15.75" customHeight="1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</row>
    <row r="324" spans="1:27" ht="15.75" customHeight="1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</row>
    <row r="325" spans="1:27" ht="15.75" customHeight="1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</row>
    <row r="326" spans="1:27" ht="15.75" customHeight="1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</row>
    <row r="327" spans="1:27" ht="15.75" customHeight="1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</row>
    <row r="328" spans="1:27" ht="15.75" customHeight="1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</row>
    <row r="329" spans="1:27" ht="15.75" customHeight="1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</row>
    <row r="330" spans="1:27" ht="15.75" customHeight="1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</row>
    <row r="331" spans="1:27" ht="15.75" customHeight="1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</row>
    <row r="332" spans="1:27" ht="15.75" customHeight="1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</row>
    <row r="333" spans="1:27" ht="15.75" customHeight="1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</row>
    <row r="334" spans="1:27" ht="15.75" customHeight="1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</row>
    <row r="335" spans="1:27" ht="15.75" customHeight="1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</row>
    <row r="336" spans="1:27" ht="15.75" customHeight="1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</row>
    <row r="337" spans="1:27" ht="15.75" customHeight="1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</row>
    <row r="338" spans="1:27" ht="15.75" customHeight="1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</row>
    <row r="339" spans="1:27" ht="15.75" customHeight="1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</row>
    <row r="340" spans="1:27" ht="15.75" customHeight="1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</row>
    <row r="341" spans="1:27" ht="15.75" customHeight="1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</row>
    <row r="342" spans="1:27" ht="15.75" customHeight="1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</row>
    <row r="343" spans="1:27" ht="15.75" customHeight="1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</row>
    <row r="344" spans="1:27" ht="15.75" customHeight="1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</row>
    <row r="345" spans="1:27" ht="15.75" customHeight="1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</row>
    <row r="346" spans="1:27" ht="15.75" customHeight="1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</row>
    <row r="347" spans="1:27" ht="15.75" customHeight="1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</row>
    <row r="348" spans="1:27" ht="15.75" customHeight="1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</row>
    <row r="349" spans="1:27" ht="15.75" customHeight="1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</row>
    <row r="350" spans="1:27" ht="15.75" customHeight="1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</row>
    <row r="351" spans="1:27" ht="15.75" customHeight="1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</row>
    <row r="352" spans="1:27" ht="15.75" customHeight="1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</row>
    <row r="353" spans="1:27" ht="15.75" customHeight="1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</row>
    <row r="354" spans="1:27" ht="15.75" customHeight="1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</row>
    <row r="355" spans="1:27" ht="15.75" customHeight="1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</row>
    <row r="356" spans="1:27" ht="15.75" customHeight="1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</row>
    <row r="357" spans="1:27" ht="15.75" customHeight="1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</row>
    <row r="358" spans="1:27" ht="15.75" customHeight="1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</row>
    <row r="359" spans="1:27" ht="15.75" customHeight="1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</row>
    <row r="360" spans="1:27" ht="15.75" customHeight="1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</row>
    <row r="361" spans="1:27" ht="15.75" customHeight="1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</row>
    <row r="362" spans="1:27" ht="15.75" customHeight="1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</row>
    <row r="363" spans="1:27" ht="15.75" customHeight="1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</row>
    <row r="364" spans="1:27" ht="15.75" customHeight="1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</row>
    <row r="365" spans="1:27" ht="15.75" customHeight="1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</row>
    <row r="366" spans="1:27" ht="15.75" customHeight="1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</row>
    <row r="367" spans="1:27" ht="15.75" customHeight="1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</row>
    <row r="368" spans="1:27" ht="15.75" customHeight="1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</row>
    <row r="369" spans="1:27" ht="15.75" customHeight="1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</row>
    <row r="370" spans="1:27" ht="15.75" customHeight="1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</row>
    <row r="371" spans="1:27" ht="15.75" customHeight="1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</row>
    <row r="372" spans="1:27" ht="15.75" customHeight="1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</row>
    <row r="373" spans="1:27" ht="15.75" customHeight="1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</row>
    <row r="374" spans="1:27" ht="15.75" customHeight="1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</row>
    <row r="375" spans="1:27" ht="15.75" customHeight="1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</row>
    <row r="376" spans="1:27" ht="15.75" customHeight="1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</row>
    <row r="377" spans="1:27" ht="15.75" customHeight="1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</row>
    <row r="378" spans="1:27" ht="15.75" customHeight="1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</row>
    <row r="379" spans="1:27" ht="15.75" customHeight="1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</row>
    <row r="380" spans="1:27" ht="15.75" customHeight="1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</row>
    <row r="381" spans="1:27" ht="15.75" customHeight="1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</row>
    <row r="382" spans="1:27" ht="15.75" customHeight="1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</row>
    <row r="383" spans="1:27" ht="15.75" customHeight="1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</row>
    <row r="384" spans="1:27" ht="15.75" customHeight="1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</row>
    <row r="385" spans="1:27" ht="15.75" customHeight="1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</row>
    <row r="386" spans="1:27" ht="15.75" customHeight="1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</row>
    <row r="387" spans="1:27" ht="15.75" customHeight="1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</row>
    <row r="388" spans="1:27" ht="15.75" customHeight="1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</row>
    <row r="389" spans="1:27" ht="15.75" customHeight="1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</row>
    <row r="390" spans="1:27" ht="15.75" customHeight="1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</row>
    <row r="391" spans="1:27" ht="15.75" customHeight="1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</row>
    <row r="392" spans="1:27" ht="15.75" customHeight="1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</row>
    <row r="393" spans="1:27" ht="15.75" customHeight="1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</row>
    <row r="394" spans="1:27" ht="15.75" customHeight="1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</row>
    <row r="395" spans="1:27" ht="15.75" customHeight="1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</row>
    <row r="396" spans="1:27" ht="15.75" customHeight="1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</row>
    <row r="397" spans="1:27" ht="15.75" customHeight="1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</row>
    <row r="398" spans="1:27" ht="15.75" customHeight="1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</row>
    <row r="399" spans="1:27" ht="15.75" customHeight="1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</row>
    <row r="400" spans="1:27" ht="15.75" customHeight="1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</row>
    <row r="401" spans="1:27" ht="15.75" customHeight="1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</row>
    <row r="402" spans="1:27" ht="15.75" customHeight="1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</row>
    <row r="403" spans="1:27" ht="15.75" customHeight="1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</row>
    <row r="404" spans="1:27" ht="15.75" customHeight="1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</row>
    <row r="405" spans="1:27" ht="15.75" customHeight="1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</row>
    <row r="406" spans="1:27" ht="15.75" customHeight="1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</row>
    <row r="407" spans="1:27" ht="15.75" customHeight="1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</row>
    <row r="408" spans="1:27" ht="15.75" customHeight="1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</row>
    <row r="409" spans="1:27" ht="15.75" customHeight="1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</row>
    <row r="410" spans="1:27" ht="15.75" customHeight="1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</row>
    <row r="411" spans="1:27" ht="15.75" customHeight="1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</row>
    <row r="412" spans="1:27" ht="15.75" customHeight="1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</row>
    <row r="413" spans="1:27" ht="15.75" customHeight="1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</row>
    <row r="414" spans="1:27" ht="15.75" customHeight="1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</row>
    <row r="415" spans="1:27" ht="15.75" customHeight="1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</row>
    <row r="416" spans="1:27" ht="15.75" customHeight="1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</row>
    <row r="417" spans="1:27" ht="15.75" customHeight="1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</row>
    <row r="418" spans="1:27" ht="15.75" customHeight="1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</row>
    <row r="419" spans="1:27" ht="15.75" customHeight="1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</row>
    <row r="420" spans="1:27" ht="15.75" customHeight="1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</row>
    <row r="421" spans="1:27" ht="15.75" customHeight="1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</row>
    <row r="422" spans="1:27" ht="15.75" customHeight="1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</row>
    <row r="423" spans="1:27" ht="15.75" customHeight="1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</row>
    <row r="424" spans="1:27" ht="15.75" customHeight="1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</row>
    <row r="425" spans="1:27" ht="15.75" customHeight="1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</row>
    <row r="426" spans="1:27" ht="15.75" customHeight="1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</row>
    <row r="427" spans="1:27" ht="15.75" customHeight="1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</row>
    <row r="428" spans="1:27" ht="15.75" customHeight="1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</row>
    <row r="429" spans="1:27" ht="15.75" customHeight="1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</row>
    <row r="430" spans="1:27" ht="15.75" customHeight="1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</row>
    <row r="431" spans="1:27" ht="15.75" customHeight="1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</row>
    <row r="432" spans="1:27" ht="15.75" customHeight="1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</row>
    <row r="433" spans="1:27" ht="15.75" customHeight="1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  <c r="AA433" s="3"/>
    </row>
    <row r="434" spans="1:27" ht="15.75" customHeight="1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  <c r="AA434" s="3"/>
    </row>
    <row r="435" spans="1:27" ht="15.75" customHeight="1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  <c r="AA435" s="3"/>
    </row>
    <row r="436" spans="1:27" ht="15.75" customHeight="1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  <c r="AA436" s="3"/>
    </row>
    <row r="437" spans="1:27" ht="15.75" customHeight="1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  <c r="AA437" s="3"/>
    </row>
    <row r="438" spans="1:27" ht="15.75" customHeight="1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  <c r="AA438" s="3"/>
    </row>
    <row r="439" spans="1:27" ht="15.75" customHeight="1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  <c r="AA439" s="3"/>
    </row>
    <row r="440" spans="1:27" ht="15.75" customHeight="1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  <c r="AA440" s="3"/>
    </row>
    <row r="441" spans="1:27" ht="15.75" customHeight="1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  <c r="AA441" s="3"/>
    </row>
    <row r="442" spans="1:27" ht="15.75" customHeight="1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  <c r="AA442" s="3"/>
    </row>
    <row r="443" spans="1:27" ht="15.75" customHeight="1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  <c r="AA443" s="3"/>
    </row>
    <row r="444" spans="1:27" ht="15.75" customHeight="1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  <c r="AA444" s="3"/>
    </row>
    <row r="445" spans="1:27" ht="15.75" customHeight="1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  <c r="AA445" s="3"/>
    </row>
    <row r="446" spans="1:27" ht="15.75" customHeight="1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  <c r="AA446" s="3"/>
    </row>
    <row r="447" spans="1:27" ht="15.75" customHeight="1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  <c r="AA447" s="3"/>
    </row>
    <row r="448" spans="1:27" ht="15.75" customHeight="1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  <c r="AA448" s="3"/>
    </row>
    <row r="449" spans="1:27" ht="15.75" customHeight="1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  <c r="AA449" s="3"/>
    </row>
    <row r="450" spans="1:27" ht="15.75" customHeight="1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  <c r="AA450" s="3"/>
    </row>
    <row r="451" spans="1:27" ht="15.75" customHeight="1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  <c r="AA451" s="3"/>
    </row>
    <row r="452" spans="1:27" ht="15.75" customHeight="1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  <c r="AA452" s="3"/>
    </row>
    <row r="453" spans="1:27" ht="15.75" customHeight="1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  <c r="AA453" s="3"/>
    </row>
    <row r="454" spans="1:27" ht="15.75" customHeight="1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  <c r="AA454" s="3"/>
    </row>
    <row r="455" spans="1:27" ht="15.75" customHeight="1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  <c r="AA455" s="3"/>
    </row>
    <row r="456" spans="1:27" ht="15.75" customHeight="1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  <c r="AA456" s="3"/>
    </row>
    <row r="457" spans="1:27" ht="15.75" customHeight="1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  <c r="AA457" s="3"/>
    </row>
    <row r="458" spans="1:27" ht="15.75" customHeight="1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  <c r="AA458" s="3"/>
    </row>
    <row r="459" spans="1:27" ht="15.75" customHeight="1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  <c r="AA459" s="3"/>
    </row>
    <row r="460" spans="1:27" ht="15.75" customHeight="1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  <c r="AA460" s="3"/>
    </row>
    <row r="461" spans="1:27" ht="15.75" customHeight="1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  <c r="AA461" s="3"/>
    </row>
    <row r="462" spans="1:27" ht="15.75" customHeight="1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  <c r="AA462" s="3"/>
    </row>
    <row r="463" spans="1:27" ht="15.75" customHeight="1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  <c r="AA463" s="3"/>
    </row>
    <row r="464" spans="1:27" ht="15.75" customHeight="1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  <c r="AA464" s="3"/>
    </row>
    <row r="465" spans="1:27" ht="15.75" customHeight="1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  <c r="AA465" s="3"/>
    </row>
    <row r="466" spans="1:27" ht="15.75" customHeight="1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  <c r="AA466" s="3"/>
    </row>
    <row r="467" spans="1:27" ht="15.75" customHeight="1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  <c r="AA467" s="3"/>
    </row>
    <row r="468" spans="1:27" ht="15.75" customHeight="1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  <c r="AA468" s="3"/>
    </row>
    <row r="469" spans="1:27" ht="15.75" customHeight="1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  <c r="AA469" s="3"/>
    </row>
    <row r="470" spans="1:27" ht="15.75" customHeight="1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  <c r="AA470" s="3"/>
    </row>
    <row r="471" spans="1:27" ht="15.75" customHeight="1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  <c r="AA471" s="3"/>
    </row>
    <row r="472" spans="1:27" ht="15.75" customHeight="1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  <c r="AA472" s="3"/>
    </row>
    <row r="473" spans="1:27" ht="15.75" customHeight="1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  <c r="AA473" s="3"/>
    </row>
    <row r="474" spans="1:27" ht="15.75" customHeight="1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  <c r="AA474" s="3"/>
    </row>
    <row r="475" spans="1:27" ht="15.75" customHeight="1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  <c r="AA475" s="3"/>
    </row>
    <row r="476" spans="1:27" ht="15.75" customHeight="1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  <c r="AA476" s="3"/>
    </row>
    <row r="477" spans="1:27" ht="15.75" customHeight="1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  <c r="AA477" s="3"/>
    </row>
    <row r="478" spans="1:27" ht="15.75" customHeight="1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  <c r="AA478" s="3"/>
    </row>
    <row r="479" spans="1:27" ht="15.75" customHeight="1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  <c r="AA479" s="3"/>
    </row>
    <row r="480" spans="1:27" ht="15.75" customHeight="1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  <c r="AA480" s="3"/>
    </row>
    <row r="481" spans="1:27" ht="15.75" customHeight="1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  <c r="AA481" s="3"/>
    </row>
    <row r="482" spans="1:27" ht="15.75" customHeight="1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  <c r="AA482" s="3"/>
    </row>
    <row r="483" spans="1:27" ht="15.75" customHeight="1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  <c r="AA483" s="3"/>
    </row>
    <row r="484" spans="1:27" ht="15.75" customHeight="1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  <c r="AA484" s="3"/>
    </row>
    <row r="485" spans="1:27" ht="15.75" customHeight="1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  <c r="AA485" s="3"/>
    </row>
    <row r="486" spans="1:27" ht="15.75" customHeight="1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  <c r="AA486" s="3"/>
    </row>
    <row r="487" spans="1:27" ht="15.75" customHeight="1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  <c r="AA487" s="3"/>
    </row>
    <row r="488" spans="1:27" ht="15.75" customHeight="1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  <c r="AA488" s="3"/>
    </row>
    <row r="489" spans="1:27" ht="15.75" customHeight="1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  <c r="AA489" s="3"/>
    </row>
    <row r="490" spans="1:27" ht="15.75" customHeight="1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  <c r="AA490" s="3"/>
    </row>
    <row r="491" spans="1:27" ht="15.75" customHeight="1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  <c r="AA491" s="3"/>
    </row>
    <row r="492" spans="1:27" ht="15.75" customHeight="1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  <c r="AA492" s="3"/>
    </row>
    <row r="493" spans="1:27" ht="15.75" customHeight="1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  <c r="AA493" s="3"/>
    </row>
    <row r="494" spans="1:27" ht="15.75" customHeight="1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  <c r="AA494" s="3"/>
    </row>
    <row r="495" spans="1:27" ht="15.75" customHeight="1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  <c r="AA495" s="3"/>
    </row>
    <row r="496" spans="1:27" ht="15.75" customHeight="1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  <c r="AA496" s="3"/>
    </row>
    <row r="497" spans="1:27" ht="15.75" customHeight="1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  <c r="AA497" s="3"/>
    </row>
    <row r="498" spans="1:27" ht="15.75" customHeight="1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  <c r="AA498" s="3"/>
    </row>
    <row r="499" spans="1:27" ht="15.75" customHeight="1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  <c r="AA499" s="3"/>
    </row>
    <row r="500" spans="1:27" ht="15.75" customHeight="1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  <c r="AA500" s="3"/>
    </row>
    <row r="501" spans="1:27" ht="15.75" customHeight="1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  <c r="AA501" s="3"/>
    </row>
    <row r="502" spans="1:27" ht="15.75" customHeight="1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  <c r="AA502" s="3"/>
    </row>
    <row r="503" spans="1:27" ht="15.75" customHeight="1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  <c r="AA503" s="3"/>
    </row>
    <row r="504" spans="1:27" ht="15.75" customHeight="1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  <c r="AA504" s="3"/>
    </row>
    <row r="505" spans="1:27" ht="15.75" customHeight="1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  <c r="AA505" s="3"/>
    </row>
    <row r="506" spans="1:27" ht="15.75" customHeight="1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  <c r="AA506" s="3"/>
    </row>
    <row r="507" spans="1:27" ht="15.75" customHeight="1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  <c r="AA507" s="3"/>
    </row>
    <row r="508" spans="1:27" ht="15.75" customHeight="1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  <c r="AA508" s="3"/>
    </row>
    <row r="509" spans="1:27" ht="15.75" customHeight="1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  <c r="AA509" s="3"/>
    </row>
    <row r="510" spans="1:27" ht="15.75" customHeight="1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  <c r="AA510" s="3"/>
    </row>
    <row r="511" spans="1:27" ht="15.75" customHeight="1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  <c r="AA511" s="3"/>
    </row>
    <row r="512" spans="1:27" ht="15.75" customHeight="1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  <c r="AA512" s="3"/>
    </row>
    <row r="513" spans="1:27" ht="15.75" customHeight="1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  <c r="AA513" s="3"/>
    </row>
    <row r="514" spans="1:27" ht="15.75" customHeight="1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  <c r="AA514" s="3"/>
    </row>
    <row r="515" spans="1:27" ht="15.75" customHeight="1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  <c r="AA515" s="3"/>
    </row>
    <row r="516" spans="1:27" ht="15.75" customHeight="1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  <c r="AA516" s="3"/>
    </row>
    <row r="517" spans="1:27" ht="15.75" customHeight="1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  <c r="AA517" s="3"/>
    </row>
    <row r="518" spans="1:27" ht="15.75" customHeight="1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  <c r="AA518" s="3"/>
    </row>
    <row r="519" spans="1:27" ht="15.75" customHeight="1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  <c r="AA519" s="3"/>
    </row>
    <row r="520" spans="1:27" ht="15.75" customHeight="1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  <c r="AA520" s="3"/>
    </row>
    <row r="521" spans="1:27" ht="15.75" customHeight="1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  <c r="AA521" s="3"/>
    </row>
    <row r="522" spans="1:27" ht="15.75" customHeight="1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  <c r="AA522" s="3"/>
    </row>
    <row r="523" spans="1:27" ht="15.75" customHeight="1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  <c r="AA523" s="3"/>
    </row>
    <row r="524" spans="1:27" ht="15.75" customHeight="1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  <c r="AA524" s="3"/>
    </row>
    <row r="525" spans="1:27" ht="15.75" customHeight="1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  <c r="AA525" s="3"/>
    </row>
    <row r="526" spans="1:27" ht="15.75" customHeight="1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  <c r="AA526" s="3"/>
    </row>
    <row r="527" spans="1:27" ht="15.75" customHeight="1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  <c r="AA527" s="3"/>
    </row>
    <row r="528" spans="1:27" ht="15.75" customHeight="1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  <c r="AA528" s="3"/>
    </row>
    <row r="529" spans="1:27" ht="15.75" customHeight="1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  <c r="AA529" s="3"/>
    </row>
    <row r="530" spans="1:27" ht="15.75" customHeight="1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  <c r="AA530" s="3"/>
    </row>
    <row r="531" spans="1:27" ht="15.75" customHeight="1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  <c r="AA531" s="3"/>
    </row>
    <row r="532" spans="1:27" ht="15.75" customHeight="1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  <c r="AA532" s="3"/>
    </row>
    <row r="533" spans="1:27" ht="15.75" customHeight="1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  <c r="AA533" s="3"/>
    </row>
    <row r="534" spans="1:27" ht="15.75" customHeight="1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  <c r="AA534" s="3"/>
    </row>
    <row r="535" spans="1:27" ht="15.75" customHeight="1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  <c r="AA535" s="3"/>
    </row>
    <row r="536" spans="1:27" ht="15.75" customHeight="1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  <c r="AA536" s="3"/>
    </row>
    <row r="537" spans="1:27" ht="15.75" customHeight="1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  <c r="AA537" s="3"/>
    </row>
    <row r="538" spans="1:27" ht="15.75" customHeight="1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  <c r="AA538" s="3"/>
    </row>
    <row r="539" spans="1:27" ht="15.75" customHeight="1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  <c r="AA539" s="3"/>
    </row>
    <row r="540" spans="1:27" ht="15.75" customHeight="1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  <c r="AA540" s="3"/>
    </row>
    <row r="541" spans="1:27" ht="15.75" customHeight="1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  <c r="AA541" s="3"/>
    </row>
    <row r="542" spans="1:27" ht="15.75" customHeight="1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  <c r="AA542" s="3"/>
    </row>
    <row r="543" spans="1:27" ht="15.75" customHeight="1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  <c r="AA543" s="3"/>
    </row>
    <row r="544" spans="1:27" ht="15.75" customHeight="1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  <c r="AA544" s="3"/>
    </row>
    <row r="545" spans="1:27" ht="15.75" customHeight="1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  <c r="AA545" s="3"/>
    </row>
    <row r="546" spans="1:27" ht="15.75" customHeight="1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  <c r="AA546" s="3"/>
    </row>
    <row r="547" spans="1:27" ht="15.75" customHeight="1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  <c r="AA547" s="3"/>
    </row>
    <row r="548" spans="1:27" ht="15.75" customHeight="1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  <c r="AA548" s="3"/>
    </row>
    <row r="549" spans="1:27" ht="15.75" customHeight="1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  <c r="AA549" s="3"/>
    </row>
    <row r="550" spans="1:27" ht="15.75" customHeight="1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  <c r="AA550" s="3"/>
    </row>
    <row r="551" spans="1:27" ht="15.75" customHeight="1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  <c r="AA551" s="3"/>
    </row>
    <row r="552" spans="1:27" ht="15.75" customHeight="1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  <c r="AA552" s="3"/>
    </row>
    <row r="553" spans="1:27" ht="15.75" customHeight="1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  <c r="AA553" s="3"/>
    </row>
    <row r="554" spans="1:27" ht="15.75" customHeight="1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  <c r="AA554" s="3"/>
    </row>
    <row r="555" spans="1:27" ht="15.75" customHeight="1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  <c r="AA555" s="3"/>
    </row>
    <row r="556" spans="1:27" ht="15.75" customHeight="1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  <c r="AA556" s="3"/>
    </row>
    <row r="557" spans="1:27" ht="15.75" customHeight="1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  <c r="AA557" s="3"/>
    </row>
    <row r="558" spans="1:27" ht="15.75" customHeight="1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  <c r="AA558" s="3"/>
    </row>
    <row r="559" spans="1:27" ht="15.75" customHeight="1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  <c r="AA559" s="3"/>
    </row>
    <row r="560" spans="1:27" ht="15.75" customHeight="1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  <c r="AA560" s="3"/>
    </row>
    <row r="561" spans="1:27" ht="15.75" customHeight="1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  <c r="AA561" s="3"/>
    </row>
    <row r="562" spans="1:27" ht="15.75" customHeight="1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  <c r="AA562" s="3"/>
    </row>
    <row r="563" spans="1:27" ht="15.75" customHeight="1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  <c r="AA563" s="3"/>
    </row>
    <row r="564" spans="1:27" ht="15.75" customHeight="1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  <c r="AA564" s="3"/>
    </row>
    <row r="565" spans="1:27" ht="15.75" customHeight="1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  <c r="AA565" s="3"/>
    </row>
    <row r="566" spans="1:27" ht="15.75" customHeight="1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  <c r="AA566" s="3"/>
    </row>
    <row r="567" spans="1:27" ht="15.75" customHeight="1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  <c r="AA567" s="3"/>
    </row>
    <row r="568" spans="1:27" ht="15.75" customHeight="1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  <c r="AA568" s="3"/>
    </row>
    <row r="569" spans="1:27" ht="15.75" customHeight="1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  <c r="AA569" s="3"/>
    </row>
    <row r="570" spans="1:27" ht="15.75" customHeight="1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  <c r="AA570" s="3"/>
    </row>
    <row r="571" spans="1:27" ht="15.75" customHeight="1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  <c r="AA571" s="3"/>
    </row>
    <row r="572" spans="1:27" ht="15.75" customHeight="1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  <c r="AA572" s="3"/>
    </row>
    <row r="573" spans="1:27" ht="15.75" customHeight="1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  <c r="AA573" s="3"/>
    </row>
    <row r="574" spans="1:27" ht="15.75" customHeight="1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  <c r="AA574" s="3"/>
    </row>
    <row r="575" spans="1:27" ht="15.75" customHeight="1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  <c r="AA575" s="3"/>
    </row>
    <row r="576" spans="1:27" ht="15.75" customHeight="1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  <c r="AA576" s="3"/>
    </row>
    <row r="577" spans="1:27" ht="15.75" customHeight="1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  <c r="AA577" s="3"/>
    </row>
    <row r="578" spans="1:27" ht="15.75" customHeight="1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  <c r="AA578" s="3"/>
    </row>
    <row r="579" spans="1:27" ht="15.75" customHeight="1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  <c r="AA579" s="3"/>
    </row>
    <row r="580" spans="1:27" ht="15.75" customHeight="1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  <c r="AA580" s="3"/>
    </row>
    <row r="581" spans="1:27" ht="15.75" customHeight="1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  <c r="AA581" s="3"/>
    </row>
    <row r="582" spans="1:27" ht="15.75" customHeight="1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  <c r="AA582" s="3"/>
    </row>
    <row r="583" spans="1:27" ht="15.75" customHeight="1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  <c r="AA583" s="3"/>
    </row>
    <row r="584" spans="1:27" ht="15.75" customHeight="1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  <c r="AA584" s="3"/>
    </row>
    <row r="585" spans="1:27" ht="15.75" customHeight="1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  <c r="AA585" s="3"/>
    </row>
    <row r="586" spans="1:27" ht="15.75" customHeight="1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  <c r="AA586" s="3"/>
    </row>
    <row r="587" spans="1:27" ht="15.75" customHeight="1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  <c r="AA587" s="3"/>
    </row>
    <row r="588" spans="1:27" ht="15.75" customHeight="1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  <c r="AA588" s="3"/>
    </row>
    <row r="589" spans="1:27" ht="15.75" customHeight="1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  <c r="AA589" s="3"/>
    </row>
    <row r="590" spans="1:27" ht="15.75" customHeight="1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  <c r="AA590" s="3"/>
    </row>
    <row r="591" spans="1:27" ht="15.75" customHeight="1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  <c r="AA591" s="3"/>
    </row>
    <row r="592" spans="1:27" ht="15.75" customHeight="1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  <c r="AA592" s="3"/>
    </row>
    <row r="593" spans="1:27" ht="15.75" customHeight="1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  <c r="AA593" s="3"/>
    </row>
    <row r="594" spans="1:27" ht="15.75" customHeight="1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  <c r="AA594" s="3"/>
    </row>
    <row r="595" spans="1:27" ht="15.75" customHeight="1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  <c r="AA595" s="3"/>
    </row>
    <row r="596" spans="1:27" ht="15.75" customHeight="1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  <c r="AA596" s="3"/>
    </row>
    <row r="597" spans="1:27" ht="15.75" customHeight="1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  <c r="AA597" s="3"/>
    </row>
    <row r="598" spans="1:27" ht="15.75" customHeight="1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  <c r="AA598" s="3"/>
    </row>
    <row r="599" spans="1:27" ht="15.75" customHeight="1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  <c r="AA599" s="3"/>
    </row>
    <row r="600" spans="1:27" ht="15.75" customHeight="1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  <c r="AA600" s="3"/>
    </row>
    <row r="601" spans="1:27" ht="15.75" customHeight="1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  <c r="AA601" s="3"/>
    </row>
    <row r="602" spans="1:27" ht="15.75" customHeight="1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  <c r="AA602" s="3"/>
    </row>
    <row r="603" spans="1:27" ht="15.75" customHeight="1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  <c r="AA603" s="3"/>
    </row>
    <row r="604" spans="1:27" ht="15.75" customHeight="1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  <c r="AA604" s="3"/>
    </row>
    <row r="605" spans="1:27" ht="15.75" customHeight="1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  <c r="AA605" s="3"/>
    </row>
    <row r="606" spans="1:27" ht="15.75" customHeight="1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  <c r="AA606" s="3"/>
    </row>
    <row r="607" spans="1:27" ht="15.75" customHeight="1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  <c r="AA607" s="3"/>
    </row>
    <row r="608" spans="1:27" ht="15.75" customHeight="1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  <c r="AA608" s="3"/>
    </row>
    <row r="609" spans="1:27" ht="15.75" customHeight="1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  <c r="AA609" s="3"/>
    </row>
    <row r="610" spans="1:27" ht="15.75" customHeight="1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  <c r="AA610" s="3"/>
    </row>
    <row r="611" spans="1:27" ht="15.75" customHeight="1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  <c r="AA611" s="3"/>
    </row>
    <row r="612" spans="1:27" ht="15.75" customHeight="1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  <c r="AA612" s="3"/>
    </row>
    <row r="613" spans="1:27" ht="15.75" customHeight="1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  <c r="AA613" s="3"/>
    </row>
    <row r="614" spans="1:27" ht="15.75" customHeight="1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  <c r="AA614" s="3"/>
    </row>
    <row r="615" spans="1:27" ht="15.75" customHeight="1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  <c r="AA615" s="3"/>
    </row>
    <row r="616" spans="1:27" ht="15.75" customHeight="1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  <c r="AA616" s="3"/>
    </row>
    <row r="617" spans="1:27" ht="15.75" customHeight="1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  <c r="AA617" s="3"/>
    </row>
    <row r="618" spans="1:27" ht="15.75" customHeight="1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  <c r="AA618" s="3"/>
    </row>
    <row r="619" spans="1:27" ht="15.75" customHeight="1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  <c r="AA619" s="3"/>
    </row>
    <row r="620" spans="1:27" ht="15.75" customHeight="1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  <c r="AA620" s="3"/>
    </row>
    <row r="621" spans="1:27" ht="15.75" customHeight="1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  <c r="AA621" s="3"/>
    </row>
    <row r="622" spans="1:27" ht="15.75" customHeight="1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  <c r="AA622" s="3"/>
    </row>
    <row r="623" spans="1:27" ht="15.75" customHeight="1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  <c r="AA623" s="3"/>
    </row>
    <row r="624" spans="1:27" ht="15.75" customHeight="1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  <c r="AA624" s="3"/>
    </row>
    <row r="625" spans="1:27" ht="15.75" customHeight="1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  <c r="AA625" s="3"/>
    </row>
    <row r="626" spans="1:27" ht="15.75" customHeight="1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  <c r="AA626" s="3"/>
    </row>
    <row r="627" spans="1:27" ht="15.75" customHeight="1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  <c r="AA627" s="3"/>
    </row>
    <row r="628" spans="1:27" ht="15.75" customHeight="1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  <c r="AA628" s="3"/>
    </row>
    <row r="629" spans="1:27" ht="15.75" customHeight="1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  <c r="AA629" s="3"/>
    </row>
    <row r="630" spans="1:27" ht="15.75" customHeight="1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  <c r="AA630" s="3"/>
    </row>
    <row r="631" spans="1:27" ht="15.75" customHeight="1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  <c r="AA631" s="3"/>
    </row>
    <row r="632" spans="1:27" ht="15.75" customHeight="1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  <c r="AA632" s="3"/>
    </row>
    <row r="633" spans="1:27" ht="15.75" customHeight="1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  <c r="AA633" s="3"/>
    </row>
    <row r="634" spans="1:27" ht="15.75" customHeight="1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  <c r="AA634" s="3"/>
    </row>
    <row r="635" spans="1:27" ht="15.75" customHeight="1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  <c r="AA635" s="3"/>
    </row>
    <row r="636" spans="1:27" ht="15.75" customHeight="1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  <c r="AA636" s="3"/>
    </row>
    <row r="637" spans="1:27" ht="15.75" customHeight="1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  <c r="AA637" s="3"/>
    </row>
    <row r="638" spans="1:27" ht="15.75" customHeight="1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  <c r="AA638" s="3"/>
    </row>
    <row r="639" spans="1:27" ht="15.75" customHeight="1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  <c r="AA639" s="3"/>
    </row>
    <row r="640" spans="1:27" ht="15.75" customHeight="1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  <c r="AA640" s="3"/>
    </row>
    <row r="641" spans="1:27" ht="15.75" customHeight="1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  <c r="AA641" s="3"/>
    </row>
    <row r="642" spans="1:27" ht="15.75" customHeight="1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  <c r="AA642" s="3"/>
    </row>
    <row r="643" spans="1:27" ht="15.75" customHeight="1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  <c r="AA643" s="3"/>
    </row>
    <row r="644" spans="1:27" ht="15.75" customHeight="1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  <c r="AA644" s="3"/>
    </row>
    <row r="645" spans="1:27" ht="15.75" customHeight="1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  <c r="AA645" s="3"/>
    </row>
    <row r="646" spans="1:27" ht="15.75" customHeight="1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  <c r="AA646" s="3"/>
    </row>
    <row r="647" spans="1:27" ht="15.75" customHeight="1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  <c r="AA647" s="3"/>
    </row>
    <row r="648" spans="1:27" ht="15.75" customHeight="1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  <c r="AA648" s="3"/>
    </row>
    <row r="649" spans="1:27" ht="15.75" customHeight="1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  <c r="AA649" s="3"/>
    </row>
    <row r="650" spans="1:27" ht="15.75" customHeight="1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  <c r="AA650" s="3"/>
    </row>
    <row r="651" spans="1:27" ht="15.75" customHeight="1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  <c r="AA651" s="3"/>
    </row>
    <row r="652" spans="1:27" ht="15.75" customHeight="1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  <c r="AA652" s="3"/>
    </row>
    <row r="653" spans="1:27" ht="15.75" customHeight="1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  <c r="AA653" s="3"/>
    </row>
    <row r="654" spans="1:27" ht="15.75" customHeight="1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  <c r="AA654" s="3"/>
    </row>
    <row r="655" spans="1:27" ht="15.75" customHeight="1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  <c r="AA655" s="3"/>
    </row>
    <row r="656" spans="1:27" ht="15.75" customHeight="1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  <c r="AA656" s="3"/>
    </row>
    <row r="657" spans="1:27" ht="15.75" customHeight="1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  <c r="AA657" s="3"/>
    </row>
    <row r="658" spans="1:27" ht="15.75" customHeight="1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  <c r="AA658" s="3"/>
    </row>
    <row r="659" spans="1:27" ht="15.75" customHeight="1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  <c r="AA659" s="3"/>
    </row>
    <row r="660" spans="1:27" ht="15.75" customHeight="1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  <c r="AA660" s="3"/>
    </row>
    <row r="661" spans="1:27" ht="15.75" customHeight="1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  <c r="AA661" s="3"/>
    </row>
    <row r="662" spans="1:27" ht="15.75" customHeight="1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  <c r="AA662" s="3"/>
    </row>
    <row r="663" spans="1:27" ht="15.75" customHeight="1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  <c r="AA663" s="3"/>
    </row>
    <row r="664" spans="1:27" ht="15.75" customHeight="1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  <c r="AA664" s="3"/>
    </row>
    <row r="665" spans="1:27" ht="15.75" customHeight="1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  <c r="AA665" s="3"/>
    </row>
    <row r="666" spans="1:27" ht="15.75" customHeight="1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  <c r="AA666" s="3"/>
    </row>
    <row r="667" spans="1:27" ht="15.75" customHeight="1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  <c r="AA667" s="3"/>
    </row>
    <row r="668" spans="1:27" ht="15.75" customHeight="1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  <c r="AA668" s="3"/>
    </row>
    <row r="669" spans="1:27" ht="15.75" customHeight="1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  <c r="AA669" s="3"/>
    </row>
    <row r="670" spans="1:27" ht="15.75" customHeight="1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  <c r="AA670" s="3"/>
    </row>
    <row r="671" spans="1:27" ht="15.75" customHeight="1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  <c r="AA671" s="3"/>
    </row>
    <row r="672" spans="1:27" ht="15.75" customHeight="1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  <c r="AA672" s="3"/>
    </row>
    <row r="673" spans="1:27" ht="15.75" customHeight="1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  <c r="AA673" s="3"/>
    </row>
    <row r="674" spans="1:27" ht="15.75" customHeight="1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  <c r="AA674" s="3"/>
    </row>
    <row r="675" spans="1:27" ht="15.75" customHeight="1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  <c r="AA675" s="3"/>
    </row>
    <row r="676" spans="1:27" ht="15.75" customHeight="1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  <c r="AA676" s="3"/>
    </row>
    <row r="677" spans="1:27" ht="15.75" customHeight="1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  <c r="AA677" s="3"/>
    </row>
    <row r="678" spans="1:27" ht="15.75" customHeight="1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  <c r="AA678" s="3"/>
    </row>
    <row r="679" spans="1:27" ht="15.75" customHeight="1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  <c r="AA679" s="3"/>
    </row>
    <row r="680" spans="1:27" ht="15.75" customHeight="1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  <c r="AA680" s="3"/>
    </row>
    <row r="681" spans="1:27" ht="15.75" customHeight="1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  <c r="AA681" s="3"/>
    </row>
    <row r="682" spans="1:27" ht="15.75" customHeight="1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  <c r="AA682" s="3"/>
    </row>
    <row r="683" spans="1:27" ht="15.75" customHeight="1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  <c r="AA683" s="3"/>
    </row>
    <row r="684" spans="1:27" ht="15.75" customHeight="1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  <c r="AA684" s="3"/>
    </row>
    <row r="685" spans="1:27" ht="15.75" customHeight="1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  <c r="AA685" s="3"/>
    </row>
    <row r="686" spans="1:27" ht="15.75" customHeight="1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  <c r="AA686" s="3"/>
    </row>
    <row r="687" spans="1:27" ht="15.75" customHeight="1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  <c r="AA687" s="3"/>
    </row>
    <row r="688" spans="1:27" ht="15.75" customHeight="1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  <c r="AA688" s="3"/>
    </row>
    <row r="689" spans="1:27" ht="15.75" customHeight="1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  <c r="AA689" s="3"/>
    </row>
    <row r="690" spans="1:27" ht="15.75" customHeight="1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  <c r="AA690" s="3"/>
    </row>
    <row r="691" spans="1:27" ht="15.75" customHeight="1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  <c r="AA691" s="3"/>
    </row>
    <row r="692" spans="1:27" ht="15.75" customHeight="1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  <c r="AA692" s="3"/>
    </row>
    <row r="693" spans="1:27" ht="15.75" customHeight="1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  <c r="AA693" s="3"/>
    </row>
    <row r="694" spans="1:27" ht="15.75" customHeight="1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  <c r="AA694" s="3"/>
    </row>
    <row r="695" spans="1:27" ht="15.75" customHeight="1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  <c r="AA695" s="3"/>
    </row>
    <row r="696" spans="1:27" ht="15.75" customHeight="1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  <c r="AA696" s="3"/>
    </row>
    <row r="697" spans="1:27" ht="15.75" customHeight="1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  <c r="AA697" s="3"/>
    </row>
    <row r="698" spans="1:27" ht="15.75" customHeight="1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  <c r="AA698" s="3"/>
    </row>
    <row r="699" spans="1:27" ht="15.75" customHeight="1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  <c r="AA699" s="3"/>
    </row>
    <row r="700" spans="1:27" ht="15.75" customHeight="1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  <c r="AA700" s="3"/>
    </row>
    <row r="701" spans="1:27" ht="15.75" customHeight="1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  <c r="AA701" s="3"/>
    </row>
    <row r="702" spans="1:27" ht="15.75" customHeight="1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  <c r="AA702" s="3"/>
    </row>
    <row r="703" spans="1:27" ht="15.75" customHeight="1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  <c r="AA703" s="3"/>
    </row>
    <row r="704" spans="1:27" ht="15.75" customHeight="1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  <c r="AA704" s="3"/>
    </row>
    <row r="705" spans="1:27" ht="15.75" customHeight="1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  <c r="AA705" s="3"/>
    </row>
    <row r="706" spans="1:27" ht="15.75" customHeight="1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  <c r="AA706" s="3"/>
    </row>
    <row r="707" spans="1:27" ht="15.75" customHeight="1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  <c r="AA707" s="3"/>
    </row>
    <row r="708" spans="1:27" ht="15.75" customHeight="1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  <c r="AA708" s="3"/>
    </row>
    <row r="709" spans="1:27" ht="15.75" customHeight="1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  <c r="AA709" s="3"/>
    </row>
    <row r="710" spans="1:27" ht="15.75" customHeight="1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  <c r="AA710" s="3"/>
    </row>
    <row r="711" spans="1:27" ht="15.75" customHeight="1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  <c r="AA711" s="3"/>
    </row>
    <row r="712" spans="1:27" ht="15.75" customHeight="1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  <c r="AA712" s="3"/>
    </row>
    <row r="713" spans="1:27" ht="15.75" customHeight="1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  <c r="AA713" s="3"/>
    </row>
    <row r="714" spans="1:27" ht="15.75" customHeight="1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  <c r="AA714" s="3"/>
    </row>
    <row r="715" spans="1:27" ht="15.75" customHeight="1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  <c r="AA715" s="3"/>
    </row>
    <row r="716" spans="1:27" ht="15.75" customHeight="1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  <c r="AA716" s="3"/>
    </row>
    <row r="717" spans="1:27" ht="15.75" customHeight="1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  <c r="AA717" s="3"/>
    </row>
    <row r="718" spans="1:27" ht="15.75" customHeight="1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  <c r="AA718" s="3"/>
    </row>
    <row r="719" spans="1:27" ht="15.75" customHeight="1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  <c r="AA719" s="3"/>
    </row>
    <row r="720" spans="1:27" ht="15.75" customHeight="1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  <c r="AA720" s="3"/>
    </row>
    <row r="721" spans="1:27" ht="15.75" customHeight="1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  <c r="AA721" s="3"/>
    </row>
    <row r="722" spans="1:27" ht="15.75" customHeight="1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  <c r="AA722" s="3"/>
    </row>
    <row r="723" spans="1:27" ht="15.75" customHeight="1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  <c r="AA723" s="3"/>
    </row>
    <row r="724" spans="1:27" ht="15.75" customHeight="1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  <c r="AA724" s="3"/>
    </row>
    <row r="725" spans="1:27" ht="15.75" customHeight="1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  <c r="AA725" s="3"/>
    </row>
    <row r="726" spans="1:27" ht="15.75" customHeight="1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  <c r="AA726" s="3"/>
    </row>
    <row r="727" spans="1:27" ht="15.75" customHeight="1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  <c r="AA727" s="3"/>
    </row>
    <row r="728" spans="1:27" ht="15.75" customHeight="1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  <c r="AA728" s="3"/>
    </row>
    <row r="729" spans="1:27" ht="15.75" customHeight="1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  <c r="AA729" s="3"/>
    </row>
    <row r="730" spans="1:27" ht="15.75" customHeight="1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  <c r="AA730" s="3"/>
    </row>
    <row r="731" spans="1:27" ht="15.75" customHeight="1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  <c r="AA731" s="3"/>
    </row>
    <row r="732" spans="1:27" ht="15.75" customHeight="1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  <c r="AA732" s="3"/>
    </row>
    <row r="733" spans="1:27" ht="15.75" customHeight="1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  <c r="AA733" s="3"/>
    </row>
    <row r="734" spans="1:27" ht="15.75" customHeight="1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  <c r="AA734" s="3"/>
    </row>
    <row r="735" spans="1:27" ht="15.75" customHeight="1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  <c r="AA735" s="3"/>
    </row>
    <row r="736" spans="1:27" ht="15.75" customHeight="1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  <c r="AA736" s="3"/>
    </row>
    <row r="737" spans="1:27" ht="15.75" customHeight="1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  <c r="AA737" s="3"/>
    </row>
    <row r="738" spans="1:27" ht="15.75" customHeight="1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  <c r="AA738" s="3"/>
    </row>
    <row r="739" spans="1:27" ht="15.75" customHeight="1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  <c r="AA739" s="3"/>
    </row>
    <row r="740" spans="1:27" ht="15.75" customHeight="1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  <c r="AA740" s="3"/>
    </row>
    <row r="741" spans="1:27" ht="15.75" customHeight="1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  <c r="AA741" s="3"/>
    </row>
    <row r="742" spans="1:27" ht="15.75" customHeight="1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  <c r="AA742" s="3"/>
    </row>
    <row r="743" spans="1:27" ht="15.75" customHeight="1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  <c r="AA743" s="3"/>
    </row>
    <row r="744" spans="1:27" ht="15.75" customHeight="1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  <c r="AA744" s="3"/>
    </row>
    <row r="745" spans="1:27" ht="15.75" customHeight="1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  <c r="AA745" s="3"/>
    </row>
    <row r="746" spans="1:27" ht="15.75" customHeight="1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  <c r="AA746" s="3"/>
    </row>
    <row r="747" spans="1:27" ht="15.75" customHeight="1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  <c r="AA747" s="3"/>
    </row>
    <row r="748" spans="1:27" ht="15.75" customHeight="1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  <c r="AA748" s="3"/>
    </row>
    <row r="749" spans="1:27" ht="15.75" customHeight="1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  <c r="AA749" s="3"/>
    </row>
    <row r="750" spans="1:27" ht="15.75" customHeight="1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  <c r="AA750" s="3"/>
    </row>
    <row r="751" spans="1:27" ht="15.75" customHeight="1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  <c r="AA751" s="3"/>
    </row>
    <row r="752" spans="1:27" ht="15.75" customHeight="1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  <c r="AA752" s="3"/>
    </row>
    <row r="753" spans="1:27" ht="15.75" customHeight="1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  <c r="AA753" s="3"/>
    </row>
    <row r="754" spans="1:27" ht="15.75" customHeight="1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  <c r="AA754" s="3"/>
    </row>
    <row r="755" spans="1:27" ht="15.75" customHeight="1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  <c r="AA755" s="3"/>
    </row>
    <row r="756" spans="1:27" ht="15.75" customHeight="1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  <c r="AA756" s="3"/>
    </row>
    <row r="757" spans="1:27" ht="15.75" customHeight="1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  <c r="AA757" s="3"/>
    </row>
    <row r="758" spans="1:27" ht="15.75" customHeight="1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  <c r="AA758" s="3"/>
    </row>
    <row r="759" spans="1:27" ht="15.75" customHeight="1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  <c r="AA759" s="3"/>
    </row>
    <row r="760" spans="1:27" ht="15.75" customHeight="1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  <c r="AA760" s="3"/>
    </row>
    <row r="761" spans="1:27" ht="15.75" customHeight="1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  <c r="AA761" s="3"/>
    </row>
    <row r="762" spans="1:27" ht="15.75" customHeight="1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  <c r="AA762" s="3"/>
    </row>
    <row r="763" spans="1:27" ht="15.75" customHeight="1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  <c r="AA763" s="3"/>
    </row>
    <row r="764" spans="1:27" ht="15.75" customHeight="1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  <c r="AA764" s="3"/>
    </row>
    <row r="765" spans="1:27" ht="15.75" customHeight="1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  <c r="AA765" s="3"/>
    </row>
    <row r="766" spans="1:27" ht="15.75" customHeight="1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  <c r="AA766" s="3"/>
    </row>
    <row r="767" spans="1:27" ht="15.75" customHeight="1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  <c r="AA767" s="3"/>
    </row>
    <row r="768" spans="1:27" ht="15.75" customHeight="1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  <c r="AA768" s="3"/>
    </row>
    <row r="769" spans="1:27" ht="15.75" customHeight="1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  <c r="AA769" s="3"/>
    </row>
    <row r="770" spans="1:27" ht="15.75" customHeight="1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  <c r="AA770" s="3"/>
    </row>
    <row r="771" spans="1:27" ht="15.75" customHeight="1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  <c r="AA771" s="3"/>
    </row>
    <row r="772" spans="1:27" ht="15.75" customHeight="1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  <c r="AA772" s="3"/>
    </row>
    <row r="773" spans="1:27" ht="15.75" customHeight="1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  <c r="AA773" s="3"/>
    </row>
    <row r="774" spans="1:27" ht="15.75" customHeight="1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  <c r="AA774" s="3"/>
    </row>
    <row r="775" spans="1:27" ht="15.75" customHeight="1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  <c r="AA775" s="3"/>
    </row>
    <row r="776" spans="1:27" ht="15.75" customHeight="1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  <c r="AA776" s="3"/>
    </row>
    <row r="777" spans="1:27" ht="15.75" customHeight="1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  <c r="AA777" s="3"/>
    </row>
    <row r="778" spans="1:27" ht="15.75" customHeight="1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  <c r="AA778" s="3"/>
    </row>
    <row r="779" spans="1:27" ht="15.75" customHeight="1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  <c r="AA779" s="3"/>
    </row>
    <row r="780" spans="1:27" ht="15.75" customHeight="1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  <c r="AA780" s="3"/>
    </row>
    <row r="781" spans="1:27" ht="15.75" customHeight="1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  <c r="AA781" s="3"/>
    </row>
    <row r="782" spans="1:27" ht="15.75" customHeight="1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  <c r="AA782" s="3"/>
    </row>
    <row r="783" spans="1:27" ht="15.75" customHeight="1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  <c r="AA783" s="3"/>
    </row>
    <row r="784" spans="1:27" ht="15.75" customHeight="1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  <c r="AA784" s="3"/>
    </row>
    <row r="785" spans="1:27" ht="15.75" customHeight="1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  <c r="AA785" s="3"/>
    </row>
    <row r="786" spans="1:27" ht="15.75" customHeight="1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  <c r="AA786" s="3"/>
    </row>
    <row r="787" spans="1:27" ht="15.75" customHeight="1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  <c r="AA787" s="3"/>
    </row>
    <row r="788" spans="1:27" ht="15.75" customHeight="1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  <c r="AA788" s="3"/>
    </row>
    <row r="789" spans="1:27" ht="15.75" customHeight="1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  <c r="AA789" s="3"/>
    </row>
    <row r="790" spans="1:27" ht="15.75" customHeight="1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  <c r="AA790" s="3"/>
    </row>
    <row r="791" spans="1:27" ht="15.75" customHeight="1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  <c r="AA791" s="3"/>
    </row>
    <row r="792" spans="1:27" ht="15.75" customHeight="1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  <c r="AA792" s="3"/>
    </row>
    <row r="793" spans="1:27" ht="15.75" customHeight="1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  <c r="AA793" s="3"/>
    </row>
    <row r="794" spans="1:27" ht="15.75" customHeight="1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  <c r="AA794" s="3"/>
    </row>
    <row r="795" spans="1:27" ht="15.75" customHeight="1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  <c r="AA795" s="3"/>
    </row>
    <row r="796" spans="1:27" ht="15.75" customHeight="1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  <c r="AA796" s="3"/>
    </row>
    <row r="797" spans="1:27" ht="15.75" customHeight="1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  <c r="AA797" s="3"/>
    </row>
    <row r="798" spans="1:27" ht="15.75" customHeight="1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  <c r="AA798" s="3"/>
    </row>
    <row r="799" spans="1:27" ht="15.75" customHeight="1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  <c r="AA799" s="3"/>
    </row>
    <row r="800" spans="1:27" ht="15.75" customHeight="1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  <c r="AA800" s="3"/>
    </row>
    <row r="801" spans="1:27" ht="15.75" customHeight="1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  <c r="AA801" s="3"/>
    </row>
    <row r="802" spans="1:27" ht="15.75" customHeight="1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  <c r="AA802" s="3"/>
    </row>
    <row r="803" spans="1:27" ht="15.75" customHeight="1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  <c r="AA803" s="3"/>
    </row>
    <row r="804" spans="1:27" ht="15.75" customHeight="1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  <c r="AA804" s="3"/>
    </row>
    <row r="805" spans="1:27" ht="15.75" customHeight="1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  <c r="AA805" s="3"/>
    </row>
    <row r="806" spans="1:27" ht="15.75" customHeight="1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  <c r="AA806" s="3"/>
    </row>
    <row r="807" spans="1:27" ht="15.75" customHeight="1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  <c r="AA807" s="3"/>
    </row>
    <row r="808" spans="1:27" ht="15.75" customHeight="1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  <c r="AA808" s="3"/>
    </row>
    <row r="809" spans="1:27" ht="15.75" customHeight="1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  <c r="AA809" s="3"/>
    </row>
    <row r="810" spans="1:27" ht="15.75" customHeight="1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  <c r="AA810" s="3"/>
    </row>
    <row r="811" spans="1:27" ht="15.75" customHeight="1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  <c r="AA811" s="3"/>
    </row>
    <row r="812" spans="1:27" ht="15.75" customHeight="1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  <c r="AA812" s="3"/>
    </row>
    <row r="813" spans="1:27" ht="15.75" customHeight="1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  <c r="AA813" s="3"/>
    </row>
    <row r="814" spans="1:27" ht="15.75" customHeight="1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  <c r="AA814" s="3"/>
    </row>
    <row r="815" spans="1:27" ht="15.75" customHeight="1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  <c r="AA815" s="3"/>
    </row>
    <row r="816" spans="1:27" ht="15.75" customHeight="1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  <c r="AA816" s="3"/>
    </row>
    <row r="817" spans="1:27" ht="15.75" customHeight="1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  <c r="AA817" s="3"/>
    </row>
    <row r="818" spans="1:27" ht="15.75" customHeight="1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  <c r="AA818" s="3"/>
    </row>
    <row r="819" spans="1:27" ht="15.75" customHeight="1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  <c r="AA819" s="3"/>
    </row>
    <row r="820" spans="1:27" ht="15.75" customHeight="1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  <c r="AA820" s="3"/>
    </row>
    <row r="821" spans="1:27" ht="15.75" customHeight="1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  <c r="AA821" s="3"/>
    </row>
    <row r="822" spans="1:27" ht="15.75" customHeight="1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  <c r="AA822" s="3"/>
    </row>
    <row r="823" spans="1:27" ht="15.75" customHeight="1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  <c r="AA823" s="3"/>
    </row>
    <row r="824" spans="1:27" ht="15.75" customHeight="1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  <c r="AA824" s="3"/>
    </row>
    <row r="825" spans="1:27" ht="15.75" customHeight="1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  <c r="AA825" s="3"/>
    </row>
    <row r="826" spans="1:27" ht="15.75" customHeight="1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  <c r="AA826" s="3"/>
    </row>
    <row r="827" spans="1:27" ht="15.75" customHeight="1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  <c r="AA827" s="3"/>
    </row>
    <row r="828" spans="1:27" ht="15.75" customHeight="1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  <c r="AA828" s="3"/>
    </row>
    <row r="829" spans="1:27" ht="15.75" customHeight="1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  <c r="AA829" s="3"/>
    </row>
    <row r="830" spans="1:27" ht="15.75" customHeight="1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  <c r="AA830" s="3"/>
    </row>
    <row r="831" spans="1:27" ht="15.75" customHeight="1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  <c r="AA831" s="3"/>
    </row>
    <row r="832" spans="1:27" ht="15.75" customHeight="1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  <c r="AA832" s="3"/>
    </row>
    <row r="833" spans="1:27" ht="15.75" customHeight="1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  <c r="AA833" s="3"/>
    </row>
    <row r="834" spans="1:27" ht="15.75" customHeight="1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  <c r="AA834" s="3"/>
    </row>
    <row r="835" spans="1:27" ht="15.75" customHeight="1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  <c r="AA835" s="3"/>
    </row>
    <row r="836" spans="1:27" ht="15.75" customHeight="1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  <c r="AA836" s="3"/>
    </row>
    <row r="837" spans="1:27" ht="15.75" customHeight="1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  <c r="AA837" s="3"/>
    </row>
    <row r="838" spans="1:27" ht="15.75" customHeight="1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  <c r="AA838" s="3"/>
    </row>
    <row r="839" spans="1:27" ht="15.75" customHeight="1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  <c r="AA839" s="3"/>
    </row>
    <row r="840" spans="1:27" ht="15.75" customHeight="1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  <c r="AA840" s="3"/>
    </row>
    <row r="841" spans="1:27" ht="15.75" customHeight="1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  <c r="AA841" s="3"/>
    </row>
    <row r="842" spans="1:27" ht="15.75" customHeight="1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  <c r="AA842" s="3"/>
    </row>
    <row r="843" spans="1:27" ht="15.75" customHeight="1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  <c r="AA843" s="3"/>
    </row>
    <row r="844" spans="1:27" ht="15.75" customHeight="1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  <c r="AA844" s="3"/>
    </row>
    <row r="845" spans="1:27" ht="15.75" customHeight="1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  <c r="AA845" s="3"/>
    </row>
    <row r="846" spans="1:27" ht="15.75" customHeight="1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  <c r="AA846" s="3"/>
    </row>
    <row r="847" spans="1:27" ht="15.75" customHeight="1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  <c r="AA847" s="3"/>
    </row>
    <row r="848" spans="1:27" ht="15.75" customHeight="1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  <c r="AA848" s="3"/>
    </row>
    <row r="849" spans="1:27" ht="15.75" customHeight="1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  <c r="AA849" s="3"/>
    </row>
    <row r="850" spans="1:27" ht="15.75" customHeight="1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  <c r="AA850" s="3"/>
    </row>
    <row r="851" spans="1:27" ht="15.75" customHeight="1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  <c r="AA851" s="3"/>
    </row>
    <row r="852" spans="1:27" ht="15.75" customHeight="1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  <c r="AA852" s="3"/>
    </row>
    <row r="853" spans="1:27" ht="15.75" customHeight="1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  <c r="AA853" s="3"/>
    </row>
    <row r="854" spans="1:27" ht="15.75" customHeight="1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  <c r="AA854" s="3"/>
    </row>
    <row r="855" spans="1:27" ht="15.75" customHeight="1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  <c r="AA855" s="3"/>
    </row>
    <row r="856" spans="1:27" ht="15.75" customHeight="1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  <c r="AA856" s="3"/>
    </row>
    <row r="857" spans="1:27" ht="15.75" customHeight="1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  <c r="AA857" s="3"/>
    </row>
    <row r="858" spans="1:27" ht="15.75" customHeight="1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  <c r="AA858" s="3"/>
    </row>
    <row r="859" spans="1:27" ht="15.75" customHeight="1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  <c r="AA859" s="3"/>
    </row>
    <row r="860" spans="1:27" ht="15.75" customHeight="1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  <c r="AA860" s="3"/>
    </row>
    <row r="861" spans="1:27" ht="15.75" customHeight="1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  <c r="AA861" s="3"/>
    </row>
    <row r="862" spans="1:27" ht="15.75" customHeight="1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  <c r="AA862" s="3"/>
    </row>
    <row r="863" spans="1:27" ht="15.75" customHeight="1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  <c r="AA863" s="3"/>
    </row>
    <row r="864" spans="1:27" ht="15.75" customHeight="1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  <c r="AA864" s="3"/>
    </row>
    <row r="865" spans="1:27" ht="15.75" customHeight="1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  <c r="AA865" s="3"/>
    </row>
    <row r="866" spans="1:27" ht="15.75" customHeight="1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  <c r="AA866" s="3"/>
    </row>
    <row r="867" spans="1:27" ht="15.75" customHeight="1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  <c r="AA867" s="3"/>
    </row>
    <row r="868" spans="1:27" ht="15.75" customHeight="1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  <c r="AA868" s="3"/>
    </row>
    <row r="869" spans="1:27" ht="15.75" customHeight="1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  <c r="AA869" s="3"/>
    </row>
    <row r="870" spans="1:27" ht="15.75" customHeight="1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  <c r="AA870" s="3"/>
    </row>
    <row r="871" spans="1:27" ht="15.75" customHeight="1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  <c r="AA871" s="3"/>
    </row>
    <row r="872" spans="1:27" ht="15.75" customHeight="1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  <c r="AA872" s="3"/>
    </row>
    <row r="873" spans="1:27" ht="15.75" customHeight="1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  <c r="AA873" s="3"/>
    </row>
    <row r="874" spans="1:27" ht="15.75" customHeight="1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  <c r="AA874" s="3"/>
    </row>
    <row r="875" spans="1:27" ht="15.75" customHeight="1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  <c r="AA875" s="3"/>
    </row>
    <row r="876" spans="1:27" ht="15.75" customHeight="1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  <c r="AA876" s="3"/>
    </row>
    <row r="877" spans="1:27" ht="15.75" customHeight="1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  <c r="AA877" s="3"/>
    </row>
    <row r="878" spans="1:27" ht="15.75" customHeight="1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  <c r="AA878" s="3"/>
    </row>
    <row r="879" spans="1:27" ht="15.75" customHeight="1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  <c r="AA879" s="3"/>
    </row>
    <row r="880" spans="1:27" ht="15.75" customHeight="1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  <c r="AA880" s="3"/>
    </row>
    <row r="881" spans="1:27" ht="15.75" customHeight="1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  <c r="AA881" s="3"/>
    </row>
    <row r="882" spans="1:27" ht="15.75" customHeight="1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  <c r="AA882" s="3"/>
    </row>
    <row r="883" spans="1:27" ht="15.75" customHeight="1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  <c r="AA883" s="3"/>
    </row>
    <row r="884" spans="1:27" ht="15.75" customHeight="1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  <c r="AA884" s="3"/>
    </row>
    <row r="885" spans="1:27" ht="15.75" customHeight="1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  <c r="AA885" s="3"/>
    </row>
    <row r="886" spans="1:27" ht="15.75" customHeight="1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  <c r="AA886" s="3"/>
    </row>
    <row r="887" spans="1:27" ht="15.75" customHeight="1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  <c r="AA887" s="3"/>
    </row>
    <row r="888" spans="1:27" ht="15.75" customHeight="1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  <c r="AA888" s="3"/>
    </row>
    <row r="889" spans="1:27" ht="15.75" customHeight="1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  <c r="AA889" s="3"/>
    </row>
    <row r="890" spans="1:27" ht="15.75" customHeight="1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  <c r="AA890" s="3"/>
    </row>
    <row r="891" spans="1:27" ht="15.75" customHeight="1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  <c r="AA891" s="3"/>
    </row>
    <row r="892" spans="1:27" ht="15.75" customHeight="1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  <c r="AA892" s="3"/>
    </row>
    <row r="893" spans="1:27" ht="15.75" customHeight="1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  <c r="AA893" s="3"/>
    </row>
    <row r="894" spans="1:27" ht="15.75" customHeight="1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  <c r="AA894" s="3"/>
    </row>
    <row r="895" spans="1:27" ht="15.75" customHeight="1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  <c r="AA895" s="3"/>
    </row>
    <row r="896" spans="1:27" ht="15.75" customHeight="1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  <c r="AA896" s="3"/>
    </row>
    <row r="897" spans="1:27" ht="15.75" customHeight="1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  <c r="AA897" s="3"/>
    </row>
    <row r="898" spans="1:27" ht="15.75" customHeight="1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  <c r="AA898" s="3"/>
    </row>
    <row r="899" spans="1:27" ht="15.75" customHeight="1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  <c r="AA899" s="3"/>
    </row>
    <row r="900" spans="1:27" ht="15.75" customHeight="1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  <c r="AA900" s="3"/>
    </row>
    <row r="901" spans="1:27" ht="15.75" customHeight="1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  <c r="AA901" s="3"/>
    </row>
    <row r="902" spans="1:27" ht="15.75" customHeight="1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  <c r="AA902" s="3"/>
    </row>
    <row r="903" spans="1:27" ht="15.75" customHeight="1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  <c r="AA903" s="3"/>
    </row>
    <row r="904" spans="1:27" ht="15.75" customHeight="1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  <c r="AA904" s="3"/>
    </row>
    <row r="905" spans="1:27" ht="15.75" customHeight="1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  <c r="AA905" s="3"/>
    </row>
    <row r="906" spans="1:27" ht="15.75" customHeight="1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  <c r="AA906" s="3"/>
    </row>
    <row r="907" spans="1:27" ht="15.75" customHeight="1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  <c r="AA907" s="3"/>
    </row>
    <row r="908" spans="1:27" ht="15.75" customHeight="1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  <c r="AA908" s="3"/>
    </row>
    <row r="909" spans="1:27" ht="15.75" customHeight="1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  <c r="AA909" s="3"/>
    </row>
    <row r="910" spans="1:27" ht="15.75" customHeight="1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  <c r="AA910" s="3"/>
    </row>
    <row r="911" spans="1:27" ht="15.75" customHeight="1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  <c r="AA911" s="3"/>
    </row>
    <row r="912" spans="1:27" ht="15.75" customHeight="1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  <c r="AA912" s="3"/>
    </row>
    <row r="913" spans="1:27" ht="15.75" customHeight="1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  <c r="AA913" s="3"/>
    </row>
    <row r="914" spans="1:27" ht="15.75" customHeight="1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  <c r="AA914" s="3"/>
    </row>
    <row r="915" spans="1:27" ht="15.75" customHeight="1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  <c r="AA915" s="3"/>
    </row>
    <row r="916" spans="1:27" ht="15.75" customHeight="1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  <c r="AA916" s="3"/>
    </row>
    <row r="917" spans="1:27" ht="15.75" customHeight="1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  <c r="AA917" s="3"/>
    </row>
    <row r="918" spans="1:27" ht="15.75" customHeight="1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  <c r="AA918" s="3"/>
    </row>
    <row r="919" spans="1:27" ht="15.75" customHeight="1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  <c r="AA919" s="3"/>
    </row>
    <row r="920" spans="1:27" ht="15.75" customHeight="1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  <c r="AA920" s="3"/>
    </row>
    <row r="921" spans="1:27" ht="15.75" customHeight="1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  <c r="AA921" s="3"/>
    </row>
    <row r="922" spans="1:27" ht="15.75" customHeight="1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  <c r="AA922" s="3"/>
    </row>
    <row r="923" spans="1:27" ht="15.75" customHeight="1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  <c r="AA923" s="3"/>
    </row>
    <row r="924" spans="1:27" ht="15.75" customHeight="1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  <c r="AA924" s="3"/>
    </row>
    <row r="925" spans="1:27" ht="15.75" customHeight="1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  <c r="AA925" s="3"/>
    </row>
    <row r="926" spans="1:27" ht="15.75" customHeight="1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  <c r="AA926" s="3"/>
    </row>
    <row r="927" spans="1:27" ht="15.75" customHeight="1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  <c r="AA927" s="3"/>
    </row>
    <row r="928" spans="1:27" ht="15.75" customHeight="1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  <c r="AA928" s="3"/>
    </row>
    <row r="929" spans="1:27" ht="15.75" customHeight="1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  <c r="AA929" s="3"/>
    </row>
    <row r="930" spans="1:27" ht="15.75" customHeight="1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  <c r="AA930" s="3"/>
    </row>
    <row r="931" spans="1:27" ht="15.75" customHeight="1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  <c r="AA931" s="3"/>
    </row>
    <row r="932" spans="1:27" ht="15.75" customHeight="1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  <c r="AA932" s="3"/>
    </row>
    <row r="933" spans="1:27" ht="15.75" customHeight="1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  <c r="AA933" s="3"/>
    </row>
    <row r="934" spans="1:27" ht="15.75" customHeight="1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  <c r="AA934" s="3"/>
    </row>
    <row r="935" spans="1:27" ht="15.75" customHeight="1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  <c r="AA935" s="3"/>
    </row>
    <row r="936" spans="1:27" ht="15.75" customHeight="1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  <c r="AA936" s="3"/>
    </row>
    <row r="937" spans="1:27" ht="15.75" customHeight="1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  <c r="AA937" s="3"/>
    </row>
    <row r="938" spans="1:27" ht="15.75" customHeight="1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  <c r="AA938" s="3"/>
    </row>
    <row r="939" spans="1:27" ht="15.75" customHeight="1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  <c r="AA939" s="3"/>
    </row>
    <row r="940" spans="1:27" ht="15.75" customHeight="1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  <c r="AA940" s="3"/>
    </row>
    <row r="941" spans="1:27" ht="15.75" customHeight="1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  <c r="AA941" s="3"/>
    </row>
    <row r="942" spans="1:27" ht="15.75" customHeight="1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  <c r="AA942" s="3"/>
    </row>
    <row r="943" spans="1:27" ht="15.75" customHeight="1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  <c r="AA943" s="3"/>
    </row>
    <row r="944" spans="1:27" ht="15.75" customHeight="1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  <c r="AA944" s="3"/>
    </row>
    <row r="945" spans="1:27" ht="15.75" customHeight="1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  <c r="AA945" s="3"/>
    </row>
    <row r="946" spans="1:27" ht="15.75" customHeight="1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  <c r="AA946" s="3"/>
    </row>
    <row r="947" spans="1:27" ht="15.75" customHeight="1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  <c r="AA947" s="3"/>
    </row>
    <row r="948" spans="1:27" ht="15.75" customHeight="1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  <c r="AA948" s="3"/>
    </row>
    <row r="949" spans="1:27" ht="15.75" customHeight="1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  <c r="AA949" s="3"/>
    </row>
    <row r="950" spans="1:27" ht="15.75" customHeight="1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  <c r="AA950" s="3"/>
    </row>
    <row r="951" spans="1:27" ht="15.75" customHeight="1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  <c r="AA951" s="3"/>
    </row>
    <row r="952" spans="1:27" ht="15.75" customHeight="1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  <c r="AA952" s="3"/>
    </row>
    <row r="953" spans="1:27" ht="15.75" customHeight="1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  <c r="AA953" s="3"/>
    </row>
    <row r="954" spans="1:27" ht="15.75" customHeight="1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  <c r="AA954" s="3"/>
    </row>
    <row r="955" spans="1:27" ht="15.75" customHeight="1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  <c r="AA955" s="3"/>
    </row>
    <row r="956" spans="1:27" ht="15.75" customHeight="1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  <c r="AA956" s="3"/>
    </row>
    <row r="957" spans="1:27" ht="15.75" customHeight="1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  <c r="AA957" s="3"/>
    </row>
    <row r="958" spans="1:27" ht="15.75" customHeight="1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  <c r="AA958" s="3"/>
    </row>
    <row r="959" spans="1:27" ht="15.75" customHeight="1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  <c r="AA959" s="3"/>
    </row>
    <row r="960" spans="1:27" ht="15.75" customHeight="1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  <c r="AA960" s="3"/>
    </row>
    <row r="961" spans="1:27" ht="15.75" customHeight="1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  <c r="AA961" s="3"/>
    </row>
    <row r="962" spans="1:27" ht="15.75" customHeight="1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  <c r="AA962" s="3"/>
    </row>
    <row r="963" spans="1:27" ht="15.75" customHeight="1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  <c r="AA963" s="3"/>
    </row>
    <row r="964" spans="1:27" ht="15.75" customHeight="1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  <c r="AA964" s="3"/>
    </row>
    <row r="965" spans="1:27" ht="15.75" customHeight="1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  <c r="AA965" s="3"/>
    </row>
    <row r="966" spans="1:27" ht="15.75" customHeight="1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  <c r="AA966" s="3"/>
    </row>
    <row r="967" spans="1:27" ht="15.75" customHeight="1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  <c r="AA967" s="3"/>
    </row>
    <row r="968" spans="1:27" ht="15.75" customHeight="1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  <c r="AA968" s="3"/>
    </row>
    <row r="969" spans="1:27" ht="15.75" customHeight="1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  <c r="AA969" s="3"/>
    </row>
    <row r="970" spans="1:27" ht="15.75" customHeight="1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  <c r="AA970" s="3"/>
    </row>
    <row r="971" spans="1:27" ht="15.75" customHeight="1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  <c r="AA971" s="3"/>
    </row>
    <row r="972" spans="1:27" ht="15.75" customHeight="1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  <c r="AA972" s="3"/>
    </row>
    <row r="973" spans="1:27" ht="15.75" customHeight="1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  <c r="AA973" s="3"/>
    </row>
    <row r="974" spans="1:27" ht="15.75" customHeight="1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  <c r="AA974" s="3"/>
    </row>
    <row r="975" spans="1:27" ht="15.75" customHeight="1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  <c r="AA975" s="3"/>
    </row>
    <row r="976" spans="1:27" ht="15.75" customHeight="1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  <c r="AA976" s="3"/>
    </row>
    <row r="977" spans="1:27" ht="15.75" customHeight="1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  <c r="AA977" s="3"/>
    </row>
    <row r="978" spans="1:27" ht="15.75" customHeight="1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  <c r="AA978" s="3"/>
    </row>
    <row r="979" spans="1:27" ht="15.75" customHeight="1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  <c r="AA979" s="3"/>
    </row>
    <row r="980" spans="1:27" ht="15.75" customHeight="1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  <c r="AA980" s="3"/>
    </row>
    <row r="981" spans="1:27" ht="15.75" customHeight="1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  <c r="AA981" s="3"/>
    </row>
    <row r="982" spans="1:27" ht="15.75" customHeight="1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  <c r="AA982" s="3"/>
    </row>
    <row r="983" spans="1:27" ht="15.75" customHeight="1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  <c r="AA983" s="3"/>
    </row>
    <row r="984" spans="1:27" ht="15.75" customHeight="1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  <c r="AA984" s="3"/>
    </row>
    <row r="985" spans="1:27" ht="15.75" customHeight="1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  <c r="AA985" s="3"/>
    </row>
    <row r="986" spans="1:27" ht="15.75" customHeight="1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  <c r="AA986" s="3"/>
    </row>
    <row r="987" spans="1:27" ht="15.75" customHeight="1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  <c r="AA987" s="3"/>
    </row>
    <row r="988" spans="1:27" ht="15.75" customHeight="1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  <c r="AA988" s="3"/>
    </row>
    <row r="989" spans="1:27" ht="15.75" customHeight="1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  <c r="AA989" s="3"/>
    </row>
    <row r="990" spans="1:27" ht="15.75" customHeight="1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  <c r="AA990" s="3"/>
    </row>
    <row r="991" spans="1:27" ht="15.75" customHeight="1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  <c r="AA991" s="3"/>
    </row>
    <row r="992" spans="1:27" ht="15.75" customHeight="1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  <c r="AA992" s="3"/>
    </row>
    <row r="993" spans="1:27" ht="15.75" customHeight="1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  <c r="AA993" s="3"/>
    </row>
    <row r="994" spans="1:27" ht="15.75" customHeight="1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  <c r="AA994" s="3"/>
    </row>
    <row r="995" spans="1:27" ht="15.75" customHeight="1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  <c r="AA995" s="3"/>
    </row>
    <row r="996" spans="1:27" ht="15.75" customHeight="1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  <c r="AA996" s="3"/>
    </row>
    <row r="997" spans="1:27" ht="15.75" customHeight="1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  <c r="AA997" s="3"/>
    </row>
    <row r="998" spans="1:27" ht="15.75" customHeight="1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  <c r="AA998" s="3"/>
    </row>
    <row r="999" spans="1:27" ht="15.75" customHeight="1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  <c r="AA999" s="3"/>
    </row>
    <row r="1000" spans="1:27" ht="15.75" customHeight="1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  <c r="AA1000" s="3"/>
    </row>
    <row r="1001" spans="1:27" ht="15.75" customHeight="1">
      <c r="A1001" s="3"/>
      <c r="B1001" s="3"/>
      <c r="C1001" s="3"/>
      <c r="D1001" s="3"/>
      <c r="E1001" s="3"/>
      <c r="F1001" s="3"/>
      <c r="G1001" s="3"/>
      <c r="H1001" s="3"/>
      <c r="I1001" s="3"/>
      <c r="J1001" s="3"/>
      <c r="K1001" s="3"/>
      <c r="L1001" s="3"/>
      <c r="M1001" s="3"/>
      <c r="N1001" s="3"/>
      <c r="O1001" s="3"/>
      <c r="P1001" s="3"/>
      <c r="Q1001" s="3"/>
      <c r="R1001" s="3"/>
      <c r="S1001" s="3"/>
      <c r="T1001" s="3"/>
      <c r="U1001" s="3"/>
      <c r="V1001" s="3"/>
      <c r="W1001" s="3"/>
      <c r="X1001" s="3"/>
      <c r="Y1001" s="3"/>
      <c r="Z1001" s="3"/>
      <c r="AA1001" s="3"/>
    </row>
    <row r="1002" spans="1:27" ht="15.75" customHeight="1">
      <c r="A1002" s="3"/>
      <c r="B1002" s="3"/>
      <c r="C1002" s="3"/>
      <c r="D1002" s="3"/>
      <c r="E1002" s="3"/>
      <c r="F1002" s="3"/>
      <c r="G1002" s="3"/>
      <c r="H1002" s="3"/>
      <c r="I1002" s="3"/>
      <c r="J1002" s="3"/>
      <c r="K1002" s="3"/>
      <c r="L1002" s="3"/>
      <c r="M1002" s="3"/>
      <c r="N1002" s="3"/>
      <c r="O1002" s="3"/>
      <c r="P1002" s="3"/>
      <c r="Q1002" s="3"/>
      <c r="R1002" s="3"/>
      <c r="S1002" s="3"/>
      <c r="T1002" s="3"/>
      <c r="U1002" s="3"/>
      <c r="V1002" s="3"/>
      <c r="W1002" s="3"/>
      <c r="X1002" s="3"/>
      <c r="Y1002" s="3"/>
      <c r="Z1002" s="3"/>
      <c r="AA1002" s="3"/>
    </row>
    <row r="1003" spans="1:27" ht="15.75" customHeight="1">
      <c r="A1003" s="3"/>
      <c r="B1003" s="3"/>
      <c r="C1003" s="3"/>
      <c r="D1003" s="3"/>
      <c r="E1003" s="3"/>
      <c r="F1003" s="3"/>
      <c r="G1003" s="3"/>
      <c r="H1003" s="3"/>
      <c r="I1003" s="3"/>
      <c r="J1003" s="3"/>
      <c r="K1003" s="3"/>
      <c r="L1003" s="3"/>
      <c r="M1003" s="3"/>
      <c r="N1003" s="3"/>
      <c r="O1003" s="3"/>
      <c r="P1003" s="3"/>
      <c r="Q1003" s="3"/>
      <c r="R1003" s="3"/>
      <c r="S1003" s="3"/>
      <c r="T1003" s="3"/>
      <c r="U1003" s="3"/>
      <c r="V1003" s="3"/>
      <c r="W1003" s="3"/>
      <c r="X1003" s="3"/>
      <c r="Y1003" s="3"/>
      <c r="Z1003" s="3"/>
      <c r="AA1003" s="3"/>
    </row>
    <row r="1004" spans="1:27" ht="15.75" customHeight="1">
      <c r="A1004" s="3"/>
      <c r="B1004" s="3"/>
      <c r="C1004" s="3"/>
      <c r="D1004" s="3"/>
      <c r="E1004" s="3"/>
      <c r="F1004" s="3"/>
      <c r="G1004" s="3"/>
      <c r="H1004" s="3"/>
      <c r="I1004" s="3"/>
      <c r="J1004" s="3"/>
      <c r="K1004" s="3"/>
      <c r="L1004" s="3"/>
      <c r="M1004" s="3"/>
      <c r="N1004" s="3"/>
      <c r="O1004" s="3"/>
      <c r="P1004" s="3"/>
      <c r="Q1004" s="3"/>
      <c r="R1004" s="3"/>
      <c r="S1004" s="3"/>
      <c r="T1004" s="3"/>
      <c r="U1004" s="3"/>
      <c r="V1004" s="3"/>
      <c r="W1004" s="3"/>
      <c r="X1004" s="3"/>
      <c r="Y1004" s="3"/>
      <c r="Z1004" s="3"/>
      <c r="AA1004" s="3"/>
    </row>
    <row r="1005" spans="1:27" ht="15.75" customHeight="1">
      <c r="A1005" s="3"/>
      <c r="B1005" s="3"/>
      <c r="C1005" s="3"/>
      <c r="D1005" s="3"/>
      <c r="E1005" s="3"/>
      <c r="F1005" s="3"/>
      <c r="G1005" s="3"/>
      <c r="H1005" s="3"/>
      <c r="I1005" s="3"/>
      <c r="J1005" s="3"/>
      <c r="K1005" s="3"/>
      <c r="L1005" s="3"/>
      <c r="M1005" s="3"/>
      <c r="N1005" s="3"/>
      <c r="O1005" s="3"/>
      <c r="P1005" s="3"/>
      <c r="Q1005" s="3"/>
      <c r="R1005" s="3"/>
      <c r="S1005" s="3"/>
      <c r="T1005" s="3"/>
      <c r="U1005" s="3"/>
      <c r="V1005" s="3"/>
      <c r="W1005" s="3"/>
      <c r="X1005" s="3"/>
      <c r="Y1005" s="3"/>
      <c r="Z1005" s="3"/>
      <c r="AA1005" s="3"/>
    </row>
    <row r="1006" spans="1:27" ht="15.75" customHeight="1">
      <c r="A1006" s="3"/>
      <c r="B1006" s="3"/>
      <c r="C1006" s="3"/>
      <c r="D1006" s="3"/>
      <c r="E1006" s="3"/>
      <c r="F1006" s="3"/>
      <c r="G1006" s="3"/>
      <c r="H1006" s="3"/>
      <c r="I1006" s="3"/>
      <c r="J1006" s="3"/>
      <c r="K1006" s="3"/>
      <c r="L1006" s="3"/>
      <c r="M1006" s="3"/>
      <c r="N1006" s="3"/>
      <c r="O1006" s="3"/>
      <c r="P1006" s="3"/>
      <c r="Q1006" s="3"/>
      <c r="R1006" s="3"/>
      <c r="S1006" s="3"/>
      <c r="T1006" s="3"/>
      <c r="U1006" s="3"/>
      <c r="V1006" s="3"/>
      <c r="W1006" s="3"/>
      <c r="X1006" s="3"/>
      <c r="Y1006" s="3"/>
      <c r="Z1006" s="3"/>
      <c r="AA1006" s="3"/>
    </row>
    <row r="1007" spans="1:27" ht="15.75" customHeight="1">
      <c r="A1007" s="3"/>
      <c r="B1007" s="3"/>
      <c r="C1007" s="3"/>
      <c r="D1007" s="3"/>
      <c r="E1007" s="3"/>
      <c r="F1007" s="3"/>
      <c r="G1007" s="3"/>
      <c r="H1007" s="3"/>
      <c r="I1007" s="3"/>
      <c r="J1007" s="3"/>
      <c r="K1007" s="3"/>
      <c r="L1007" s="3"/>
      <c r="M1007" s="3"/>
      <c r="N1007" s="3"/>
      <c r="O1007" s="3"/>
      <c r="P1007" s="3"/>
      <c r="Q1007" s="3"/>
      <c r="R1007" s="3"/>
      <c r="S1007" s="3"/>
      <c r="T1007" s="3"/>
      <c r="U1007" s="3"/>
      <c r="V1007" s="3"/>
      <c r="W1007" s="3"/>
      <c r="X1007" s="3"/>
      <c r="Y1007" s="3"/>
      <c r="Z1007" s="3"/>
      <c r="AA1007" s="3"/>
    </row>
    <row r="1008" spans="1:27" ht="15.75" customHeight="1">
      <c r="A1008" s="3"/>
      <c r="B1008" s="3"/>
      <c r="C1008" s="3"/>
      <c r="D1008" s="3"/>
      <c r="E1008" s="3"/>
      <c r="F1008" s="3"/>
      <c r="G1008" s="3"/>
      <c r="H1008" s="3"/>
      <c r="I1008" s="3"/>
      <c r="J1008" s="3"/>
      <c r="K1008" s="3"/>
      <c r="L1008" s="3"/>
      <c r="M1008" s="3"/>
      <c r="N1008" s="3"/>
      <c r="O1008" s="3"/>
      <c r="P1008" s="3"/>
      <c r="Q1008" s="3"/>
      <c r="R1008" s="3"/>
      <c r="S1008" s="3"/>
      <c r="T1008" s="3"/>
      <c r="U1008" s="3"/>
      <c r="V1008" s="3"/>
      <c r="W1008" s="3"/>
      <c r="X1008" s="3"/>
      <c r="Y1008" s="3"/>
      <c r="Z1008" s="3"/>
      <c r="AA1008" s="3"/>
    </row>
    <row r="1009" spans="1:27" ht="15.75" customHeight="1">
      <c r="A1009" s="3"/>
      <c r="B1009" s="3"/>
      <c r="C1009" s="3"/>
      <c r="D1009" s="3"/>
      <c r="E1009" s="3"/>
      <c r="F1009" s="3"/>
      <c r="G1009" s="3"/>
      <c r="H1009" s="3"/>
      <c r="I1009" s="3"/>
      <c r="J1009" s="3"/>
      <c r="K1009" s="3"/>
      <c r="L1009" s="3"/>
      <c r="M1009" s="3"/>
      <c r="N1009" s="3"/>
      <c r="O1009" s="3"/>
      <c r="P1009" s="3"/>
      <c r="Q1009" s="3"/>
      <c r="R1009" s="3"/>
      <c r="S1009" s="3"/>
      <c r="T1009" s="3"/>
      <c r="U1009" s="3"/>
      <c r="V1009" s="3"/>
      <c r="W1009" s="3"/>
      <c r="X1009" s="3"/>
      <c r="Y1009" s="3"/>
      <c r="Z1009" s="3"/>
      <c r="AA1009" s="3"/>
    </row>
    <row r="1010" spans="1:27" ht="15.75" customHeight="1">
      <c r="A1010" s="3"/>
      <c r="B1010" s="3"/>
      <c r="C1010" s="3"/>
      <c r="D1010" s="3"/>
      <c r="E1010" s="3"/>
      <c r="F1010" s="3"/>
      <c r="G1010" s="3"/>
      <c r="H1010" s="3"/>
      <c r="I1010" s="3"/>
      <c r="J1010" s="3"/>
      <c r="K1010" s="3"/>
      <c r="L1010" s="3"/>
      <c r="M1010" s="3"/>
      <c r="N1010" s="3"/>
      <c r="O1010" s="3"/>
      <c r="P1010" s="3"/>
      <c r="Q1010" s="3"/>
      <c r="R1010" s="3"/>
      <c r="S1010" s="3"/>
      <c r="T1010" s="3"/>
      <c r="U1010" s="3"/>
      <c r="V1010" s="3"/>
      <c r="W1010" s="3"/>
      <c r="X1010" s="3"/>
      <c r="Y1010" s="3"/>
      <c r="Z1010" s="3"/>
      <c r="AA1010" s="3"/>
    </row>
    <row r="1011" spans="1:27" ht="15.75" customHeight="1">
      <c r="A1011" s="3"/>
      <c r="B1011" s="3"/>
      <c r="C1011" s="3"/>
      <c r="D1011" s="3"/>
      <c r="E1011" s="3"/>
      <c r="F1011" s="3"/>
      <c r="G1011" s="3"/>
      <c r="H1011" s="3"/>
      <c r="I1011" s="3"/>
      <c r="J1011" s="3"/>
      <c r="K1011" s="3"/>
      <c r="L1011" s="3"/>
      <c r="M1011" s="3"/>
      <c r="N1011" s="3"/>
      <c r="O1011" s="3"/>
      <c r="P1011" s="3"/>
      <c r="Q1011" s="3"/>
      <c r="R1011" s="3"/>
      <c r="S1011" s="3"/>
      <c r="T1011" s="3"/>
      <c r="U1011" s="3"/>
      <c r="V1011" s="3"/>
      <c r="W1011" s="3"/>
      <c r="X1011" s="3"/>
      <c r="Y1011" s="3"/>
      <c r="Z1011" s="3"/>
      <c r="AA1011" s="3"/>
    </row>
    <row r="1012" spans="1:27" ht="15.75" customHeight="1">
      <c r="A1012" s="3"/>
      <c r="B1012" s="3"/>
      <c r="C1012" s="3"/>
      <c r="D1012" s="3"/>
      <c r="E1012" s="3"/>
      <c r="F1012" s="3"/>
      <c r="G1012" s="3"/>
      <c r="H1012" s="3"/>
      <c r="I1012" s="3"/>
      <c r="J1012" s="3"/>
      <c r="K1012" s="3"/>
      <c r="L1012" s="3"/>
      <c r="M1012" s="3"/>
      <c r="N1012" s="3"/>
      <c r="O1012" s="3"/>
      <c r="P1012" s="3"/>
      <c r="Q1012" s="3"/>
      <c r="R1012" s="3"/>
      <c r="S1012" s="3"/>
      <c r="T1012" s="3"/>
      <c r="U1012" s="3"/>
      <c r="V1012" s="3"/>
      <c r="W1012" s="3"/>
      <c r="X1012" s="3"/>
      <c r="Y1012" s="3"/>
      <c r="Z1012" s="3"/>
      <c r="AA1012" s="3"/>
    </row>
    <row r="1013" spans="1:27" ht="15.75" customHeight="1">
      <c r="A1013" s="3"/>
      <c r="B1013" s="3"/>
      <c r="C1013" s="3"/>
      <c r="D1013" s="3"/>
      <c r="E1013" s="3"/>
      <c r="F1013" s="3"/>
      <c r="G1013" s="3"/>
      <c r="H1013" s="3"/>
      <c r="I1013" s="3"/>
      <c r="J1013" s="3"/>
      <c r="K1013" s="3"/>
      <c r="L1013" s="3"/>
      <c r="M1013" s="3"/>
      <c r="N1013" s="3"/>
      <c r="O1013" s="3"/>
      <c r="P1013" s="3"/>
      <c r="Q1013" s="3"/>
      <c r="R1013" s="3"/>
      <c r="S1013" s="3"/>
      <c r="T1013" s="3"/>
      <c r="U1013" s="3"/>
      <c r="V1013" s="3"/>
      <c r="W1013" s="3"/>
      <c r="X1013" s="3"/>
      <c r="Y1013" s="3"/>
      <c r="Z1013" s="3"/>
      <c r="AA1013" s="3"/>
    </row>
    <row r="1014" spans="1:27" ht="15.75" customHeight="1">
      <c r="A1014" s="3"/>
      <c r="B1014" s="3"/>
      <c r="C1014" s="3"/>
      <c r="D1014" s="3"/>
      <c r="E1014" s="3"/>
      <c r="F1014" s="3"/>
      <c r="G1014" s="3"/>
      <c r="H1014" s="3"/>
      <c r="I1014" s="3"/>
      <c r="J1014" s="3"/>
      <c r="K1014" s="3"/>
      <c r="L1014" s="3"/>
      <c r="M1014" s="3"/>
      <c r="N1014" s="3"/>
      <c r="O1014" s="3"/>
      <c r="P1014" s="3"/>
      <c r="Q1014" s="3"/>
      <c r="R1014" s="3"/>
      <c r="S1014" s="3"/>
      <c r="T1014" s="3"/>
      <c r="U1014" s="3"/>
      <c r="V1014" s="3"/>
      <c r="W1014" s="3"/>
      <c r="X1014" s="3"/>
      <c r="Y1014" s="3"/>
      <c r="Z1014" s="3"/>
      <c r="AA1014" s="3"/>
    </row>
    <row r="1015" spans="1:27" ht="15.75" customHeight="1">
      <c r="A1015" s="3"/>
      <c r="B1015" s="3"/>
      <c r="C1015" s="3"/>
      <c r="D1015" s="3"/>
      <c r="E1015" s="3"/>
      <c r="F1015" s="3"/>
      <c r="G1015" s="3"/>
      <c r="H1015" s="3"/>
      <c r="I1015" s="3"/>
      <c r="J1015" s="3"/>
      <c r="K1015" s="3"/>
      <c r="L1015" s="3"/>
      <c r="M1015" s="3"/>
      <c r="N1015" s="3"/>
      <c r="O1015" s="3"/>
      <c r="P1015" s="3"/>
      <c r="Q1015" s="3"/>
      <c r="R1015" s="3"/>
      <c r="S1015" s="3"/>
      <c r="T1015" s="3"/>
      <c r="U1015" s="3"/>
      <c r="V1015" s="3"/>
      <c r="W1015" s="3"/>
      <c r="X1015" s="3"/>
      <c r="Y1015" s="3"/>
      <c r="Z1015" s="3"/>
      <c r="AA1015" s="3"/>
    </row>
    <row r="1016" spans="1:27" ht="15.75" customHeight="1">
      <c r="A1016" s="3"/>
      <c r="B1016" s="3"/>
      <c r="C1016" s="3"/>
      <c r="D1016" s="3"/>
      <c r="E1016" s="3"/>
      <c r="F1016" s="3"/>
      <c r="G1016" s="3"/>
      <c r="H1016" s="3"/>
      <c r="I1016" s="3"/>
      <c r="J1016" s="3"/>
      <c r="K1016" s="3"/>
      <c r="L1016" s="3"/>
      <c r="M1016" s="3"/>
      <c r="N1016" s="3"/>
      <c r="O1016" s="3"/>
      <c r="P1016" s="3"/>
      <c r="Q1016" s="3"/>
      <c r="R1016" s="3"/>
      <c r="S1016" s="3"/>
      <c r="T1016" s="3"/>
      <c r="U1016" s="3"/>
      <c r="V1016" s="3"/>
      <c r="W1016" s="3"/>
      <c r="X1016" s="3"/>
      <c r="Y1016" s="3"/>
      <c r="Z1016" s="3"/>
      <c r="AA1016" s="3"/>
    </row>
    <row r="1017" spans="1:27" ht="15.75" customHeight="1">
      <c r="A1017" s="3"/>
      <c r="B1017" s="3"/>
      <c r="C1017" s="3"/>
      <c r="D1017" s="3"/>
      <c r="E1017" s="3"/>
      <c r="F1017" s="3"/>
      <c r="G1017" s="3"/>
      <c r="H1017" s="3"/>
      <c r="I1017" s="3"/>
      <c r="J1017" s="3"/>
      <c r="K1017" s="3"/>
      <c r="L1017" s="3"/>
      <c r="M1017" s="3"/>
      <c r="N1017" s="3"/>
      <c r="O1017" s="3"/>
      <c r="P1017" s="3"/>
      <c r="Q1017" s="3"/>
      <c r="R1017" s="3"/>
      <c r="S1017" s="3"/>
      <c r="T1017" s="3"/>
      <c r="U1017" s="3"/>
      <c r="V1017" s="3"/>
      <c r="W1017" s="3"/>
      <c r="X1017" s="3"/>
      <c r="Y1017" s="3"/>
      <c r="Z1017" s="3"/>
      <c r="AA1017" s="3"/>
    </row>
    <row r="1018" spans="1:27" ht="15.75" customHeight="1">
      <c r="A1018" s="3"/>
      <c r="B1018" s="3"/>
      <c r="C1018" s="3"/>
      <c r="D1018" s="3"/>
      <c r="E1018" s="3"/>
      <c r="F1018" s="3"/>
      <c r="G1018" s="3"/>
      <c r="H1018" s="3"/>
      <c r="I1018" s="3"/>
      <c r="J1018" s="3"/>
      <c r="K1018" s="3"/>
      <c r="L1018" s="3"/>
      <c r="M1018" s="3"/>
      <c r="N1018" s="3"/>
      <c r="O1018" s="3"/>
      <c r="P1018" s="3"/>
      <c r="Q1018" s="3"/>
      <c r="R1018" s="3"/>
      <c r="S1018" s="3"/>
      <c r="T1018" s="3"/>
      <c r="U1018" s="3"/>
      <c r="V1018" s="3"/>
      <c r="W1018" s="3"/>
      <c r="X1018" s="3"/>
      <c r="Y1018" s="3"/>
      <c r="Z1018" s="3"/>
      <c r="AA1018" s="3"/>
    </row>
    <row r="1019" spans="1:27" ht="15.75" customHeight="1">
      <c r="A1019" s="3"/>
      <c r="B1019" s="3"/>
      <c r="C1019" s="3"/>
      <c r="D1019" s="3"/>
      <c r="E1019" s="3"/>
      <c r="F1019" s="3"/>
      <c r="G1019" s="3"/>
      <c r="H1019" s="3"/>
      <c r="I1019" s="3"/>
      <c r="J1019" s="3"/>
      <c r="K1019" s="3"/>
      <c r="L1019" s="3"/>
      <c r="M1019" s="3"/>
      <c r="N1019" s="3"/>
      <c r="O1019" s="3"/>
      <c r="P1019" s="3"/>
      <c r="Q1019" s="3"/>
      <c r="R1019" s="3"/>
      <c r="S1019" s="3"/>
      <c r="T1019" s="3"/>
      <c r="U1019" s="3"/>
      <c r="V1019" s="3"/>
      <c r="W1019" s="3"/>
      <c r="X1019" s="3"/>
      <c r="Y1019" s="3"/>
      <c r="Z1019" s="3"/>
      <c r="AA1019" s="3"/>
    </row>
    <row r="1020" spans="1:27" ht="15.75" customHeight="1">
      <c r="A1020" s="3"/>
      <c r="B1020" s="3"/>
      <c r="C1020" s="3"/>
      <c r="D1020" s="3"/>
      <c r="E1020" s="3"/>
      <c r="F1020" s="3"/>
      <c r="G1020" s="3"/>
      <c r="H1020" s="3"/>
      <c r="I1020" s="3"/>
      <c r="J1020" s="3"/>
      <c r="K1020" s="3"/>
      <c r="L1020" s="3"/>
      <c r="M1020" s="3"/>
      <c r="N1020" s="3"/>
      <c r="O1020" s="3"/>
      <c r="P1020" s="3"/>
      <c r="Q1020" s="3"/>
      <c r="R1020" s="3"/>
      <c r="S1020" s="3"/>
      <c r="T1020" s="3"/>
      <c r="U1020" s="3"/>
      <c r="V1020" s="3"/>
      <c r="W1020" s="3"/>
      <c r="X1020" s="3"/>
      <c r="Y1020" s="3"/>
      <c r="Z1020" s="3"/>
      <c r="AA1020" s="3"/>
    </row>
    <row r="1021" spans="1:27" ht="15.75" customHeight="1">
      <c r="A1021" s="3"/>
      <c r="B1021" s="3"/>
      <c r="C1021" s="3"/>
      <c r="D1021" s="3"/>
      <c r="E1021" s="3"/>
      <c r="F1021" s="3"/>
      <c r="G1021" s="3"/>
      <c r="H1021" s="3"/>
      <c r="I1021" s="3"/>
      <c r="J1021" s="3"/>
      <c r="K1021" s="3"/>
      <c r="L1021" s="3"/>
      <c r="M1021" s="3"/>
      <c r="N1021" s="3"/>
      <c r="O1021" s="3"/>
      <c r="P1021" s="3"/>
      <c r="Q1021" s="3"/>
      <c r="R1021" s="3"/>
      <c r="S1021" s="3"/>
      <c r="T1021" s="3"/>
      <c r="U1021" s="3"/>
      <c r="V1021" s="3"/>
      <c r="W1021" s="3"/>
      <c r="X1021" s="3"/>
      <c r="Y1021" s="3"/>
      <c r="Z1021" s="3"/>
      <c r="AA1021" s="3"/>
    </row>
    <row r="1022" spans="1:27" ht="15.75" customHeight="1">
      <c r="A1022" s="3"/>
      <c r="B1022" s="3"/>
      <c r="C1022" s="3"/>
      <c r="D1022" s="3"/>
      <c r="E1022" s="3"/>
      <c r="F1022" s="3"/>
      <c r="G1022" s="3"/>
      <c r="H1022" s="3"/>
      <c r="I1022" s="3"/>
      <c r="J1022" s="3"/>
      <c r="K1022" s="3"/>
      <c r="L1022" s="3"/>
      <c r="M1022" s="3"/>
      <c r="N1022" s="3"/>
      <c r="O1022" s="3"/>
      <c r="P1022" s="3"/>
      <c r="Q1022" s="3"/>
      <c r="R1022" s="3"/>
      <c r="S1022" s="3"/>
      <c r="T1022" s="3"/>
      <c r="U1022" s="3"/>
      <c r="V1022" s="3"/>
      <c r="W1022" s="3"/>
      <c r="X1022" s="3"/>
      <c r="Y1022" s="3"/>
      <c r="Z1022" s="3"/>
      <c r="AA1022" s="3"/>
    </row>
    <row r="1023" spans="1:27" ht="15.75" customHeight="1">
      <c r="A1023" s="3"/>
      <c r="B1023" s="3"/>
      <c r="C1023" s="3"/>
      <c r="D1023" s="3"/>
      <c r="E1023" s="3"/>
      <c r="F1023" s="3"/>
      <c r="G1023" s="3"/>
      <c r="H1023" s="3"/>
      <c r="I1023" s="3"/>
      <c r="J1023" s="3"/>
      <c r="K1023" s="3"/>
      <c r="L1023" s="3"/>
      <c r="M1023" s="3"/>
      <c r="N1023" s="3"/>
      <c r="O1023" s="3"/>
      <c r="P1023" s="3"/>
      <c r="Q1023" s="3"/>
      <c r="R1023" s="3"/>
      <c r="S1023" s="3"/>
      <c r="T1023" s="3"/>
      <c r="U1023" s="3"/>
      <c r="V1023" s="3"/>
      <c r="W1023" s="3"/>
      <c r="X1023" s="3"/>
      <c r="Y1023" s="3"/>
      <c r="Z1023" s="3"/>
      <c r="AA1023" s="3"/>
    </row>
    <row r="1024" spans="1:27" ht="15.75" customHeight="1">
      <c r="A1024" s="3"/>
      <c r="B1024" s="3"/>
      <c r="C1024" s="3"/>
      <c r="D1024" s="3"/>
      <c r="E1024" s="3"/>
      <c r="F1024" s="3"/>
      <c r="G1024" s="3"/>
      <c r="H1024" s="3"/>
      <c r="I1024" s="3"/>
      <c r="J1024" s="3"/>
      <c r="K1024" s="3"/>
      <c r="L1024" s="3"/>
      <c r="M1024" s="3"/>
      <c r="N1024" s="3"/>
      <c r="O1024" s="3"/>
      <c r="P1024" s="3"/>
      <c r="Q1024" s="3"/>
      <c r="R1024" s="3"/>
      <c r="S1024" s="3"/>
      <c r="T1024" s="3"/>
      <c r="U1024" s="3"/>
      <c r="V1024" s="3"/>
      <c r="W1024" s="3"/>
      <c r="X1024" s="3"/>
      <c r="Y1024" s="3"/>
      <c r="Z1024" s="3"/>
      <c r="AA1024" s="3"/>
    </row>
    <row r="1025" spans="1:27" ht="15.75" customHeight="1">
      <c r="A1025" s="3"/>
      <c r="B1025" s="3"/>
      <c r="C1025" s="3"/>
      <c r="D1025" s="3"/>
      <c r="E1025" s="3"/>
      <c r="F1025" s="3"/>
      <c r="G1025" s="3"/>
      <c r="H1025" s="3"/>
      <c r="I1025" s="3"/>
      <c r="J1025" s="3"/>
      <c r="K1025" s="3"/>
      <c r="L1025" s="3"/>
      <c r="M1025" s="3"/>
      <c r="N1025" s="3"/>
      <c r="O1025" s="3"/>
      <c r="P1025" s="3"/>
      <c r="Q1025" s="3"/>
      <c r="R1025" s="3"/>
      <c r="S1025" s="3"/>
      <c r="T1025" s="3"/>
      <c r="U1025" s="3"/>
      <c r="V1025" s="3"/>
      <c r="W1025" s="3"/>
      <c r="X1025" s="3"/>
      <c r="Y1025" s="3"/>
      <c r="Z1025" s="3"/>
      <c r="AA1025" s="3"/>
    </row>
    <row r="1026" spans="1:27" ht="15.75" customHeight="1">
      <c r="A1026" s="3"/>
      <c r="B1026" s="3"/>
      <c r="C1026" s="3"/>
      <c r="D1026" s="3"/>
      <c r="E1026" s="3"/>
      <c r="F1026" s="3"/>
      <c r="G1026" s="3"/>
      <c r="H1026" s="3"/>
      <c r="I1026" s="3"/>
      <c r="J1026" s="3"/>
      <c r="K1026" s="3"/>
      <c r="L1026" s="3"/>
      <c r="M1026" s="3"/>
      <c r="N1026" s="3"/>
      <c r="O1026" s="3"/>
      <c r="P1026" s="3"/>
      <c r="Q1026" s="3"/>
      <c r="R1026" s="3"/>
      <c r="S1026" s="3"/>
      <c r="T1026" s="3"/>
      <c r="U1026" s="3"/>
      <c r="V1026" s="3"/>
      <c r="W1026" s="3"/>
      <c r="X1026" s="3"/>
      <c r="Y1026" s="3"/>
      <c r="Z1026" s="3"/>
      <c r="AA1026" s="3"/>
    </row>
    <row r="1027" spans="1:27" ht="15.75" customHeight="1">
      <c r="A1027" s="3"/>
      <c r="B1027" s="3"/>
      <c r="C1027" s="3"/>
      <c r="D1027" s="3"/>
      <c r="E1027" s="3"/>
      <c r="F1027" s="3"/>
      <c r="G1027" s="3"/>
      <c r="H1027" s="3"/>
      <c r="I1027" s="3"/>
      <c r="J1027" s="3"/>
      <c r="K1027" s="3"/>
      <c r="L1027" s="3"/>
      <c r="M1027" s="3"/>
      <c r="N1027" s="3"/>
      <c r="O1027" s="3"/>
      <c r="P1027" s="3"/>
      <c r="Q1027" s="3"/>
      <c r="R1027" s="3"/>
      <c r="S1027" s="3"/>
      <c r="T1027" s="3"/>
      <c r="U1027" s="3"/>
      <c r="V1027" s="3"/>
      <c r="W1027" s="3"/>
      <c r="X1027" s="3"/>
      <c r="Y1027" s="3"/>
      <c r="Z1027" s="3"/>
      <c r="AA1027" s="3"/>
    </row>
    <row r="1028" spans="1:27" ht="15.75" customHeight="1">
      <c r="A1028" s="3"/>
      <c r="B1028" s="3"/>
      <c r="C1028" s="3"/>
      <c r="D1028" s="3"/>
      <c r="E1028" s="3"/>
      <c r="F1028" s="3"/>
      <c r="G1028" s="3"/>
      <c r="H1028" s="3"/>
      <c r="I1028" s="3"/>
      <c r="J1028" s="3"/>
      <c r="K1028" s="3"/>
      <c r="L1028" s="3"/>
      <c r="M1028" s="3"/>
      <c r="N1028" s="3"/>
      <c r="O1028" s="3"/>
      <c r="P1028" s="3"/>
      <c r="Q1028" s="3"/>
      <c r="R1028" s="3"/>
      <c r="S1028" s="3"/>
      <c r="T1028" s="3"/>
      <c r="U1028" s="3"/>
      <c r="V1028" s="3"/>
      <c r="W1028" s="3"/>
      <c r="X1028" s="3"/>
      <c r="Y1028" s="3"/>
      <c r="Z1028" s="3"/>
      <c r="AA1028" s="3"/>
    </row>
    <row r="1029" spans="1:27" ht="15.75" customHeight="1">
      <c r="A1029" s="3"/>
      <c r="B1029" s="3"/>
      <c r="C1029" s="3"/>
      <c r="D1029" s="3"/>
      <c r="E1029" s="3"/>
      <c r="F1029" s="3"/>
      <c r="G1029" s="3"/>
      <c r="H1029" s="3"/>
      <c r="I1029" s="3"/>
      <c r="J1029" s="3"/>
      <c r="K1029" s="3"/>
      <c r="L1029" s="3"/>
      <c r="M1029" s="3"/>
      <c r="N1029" s="3"/>
      <c r="O1029" s="3"/>
      <c r="P1029" s="3"/>
      <c r="Q1029" s="3"/>
      <c r="R1029" s="3"/>
      <c r="S1029" s="3"/>
      <c r="T1029" s="3"/>
      <c r="U1029" s="3"/>
      <c r="V1029" s="3"/>
      <c r="W1029" s="3"/>
      <c r="X1029" s="3"/>
      <c r="Y1029" s="3"/>
      <c r="Z1029" s="3"/>
      <c r="AA1029" s="3"/>
    </row>
    <row r="1030" spans="1:27" ht="15.75" customHeight="1">
      <c r="A1030" s="3"/>
      <c r="B1030" s="3"/>
      <c r="C1030" s="3"/>
      <c r="D1030" s="3"/>
      <c r="E1030" s="3"/>
      <c r="F1030" s="3"/>
      <c r="G1030" s="3"/>
      <c r="H1030" s="3"/>
      <c r="I1030" s="3"/>
      <c r="J1030" s="3"/>
      <c r="K1030" s="3"/>
      <c r="L1030" s="3"/>
      <c r="M1030" s="3"/>
      <c r="N1030" s="3"/>
      <c r="O1030" s="3"/>
      <c r="P1030" s="3"/>
      <c r="Q1030" s="3"/>
      <c r="R1030" s="3"/>
      <c r="S1030" s="3"/>
      <c r="T1030" s="3"/>
      <c r="U1030" s="3"/>
      <c r="V1030" s="3"/>
      <c r="W1030" s="3"/>
      <c r="X1030" s="3"/>
      <c r="Y1030" s="3"/>
      <c r="Z1030" s="3"/>
      <c r="AA1030" s="3"/>
    </row>
    <row r="1031" spans="1:27" ht="15.75" customHeight="1">
      <c r="A1031" s="3"/>
      <c r="B1031" s="3"/>
      <c r="C1031" s="3"/>
      <c r="D1031" s="3"/>
      <c r="E1031" s="3"/>
      <c r="F1031" s="3"/>
      <c r="G1031" s="3"/>
      <c r="H1031" s="3"/>
      <c r="I1031" s="3"/>
      <c r="J1031" s="3"/>
      <c r="K1031" s="3"/>
      <c r="L1031" s="3"/>
      <c r="M1031" s="3"/>
      <c r="N1031" s="3"/>
      <c r="O1031" s="3"/>
      <c r="P1031" s="3"/>
      <c r="Q1031" s="3"/>
      <c r="R1031" s="3"/>
      <c r="S1031" s="3"/>
      <c r="T1031" s="3"/>
      <c r="U1031" s="3"/>
      <c r="V1031" s="3"/>
      <c r="W1031" s="3"/>
      <c r="X1031" s="3"/>
      <c r="Y1031" s="3"/>
      <c r="Z1031" s="3"/>
      <c r="AA1031" s="3"/>
    </row>
    <row r="1032" spans="1:27" ht="15.75" customHeight="1">
      <c r="A1032" s="3"/>
      <c r="B1032" s="3"/>
      <c r="C1032" s="3"/>
      <c r="D1032" s="3"/>
      <c r="E1032" s="3"/>
      <c r="F1032" s="3"/>
      <c r="G1032" s="3"/>
      <c r="H1032" s="3"/>
      <c r="I1032" s="3"/>
      <c r="J1032" s="3"/>
      <c r="K1032" s="3"/>
      <c r="L1032" s="3"/>
      <c r="M1032" s="3"/>
      <c r="N1032" s="3"/>
      <c r="O1032" s="3"/>
      <c r="P1032" s="3"/>
      <c r="Q1032" s="3"/>
      <c r="R1032" s="3"/>
      <c r="S1032" s="3"/>
      <c r="T1032" s="3"/>
      <c r="U1032" s="3"/>
      <c r="V1032" s="3"/>
      <c r="W1032" s="3"/>
      <c r="X1032" s="3"/>
      <c r="Y1032" s="3"/>
      <c r="Z1032" s="3"/>
      <c r="AA1032" s="3"/>
    </row>
    <row r="1033" spans="1:27" ht="15.75" customHeight="1">
      <c r="A1033" s="3"/>
      <c r="B1033" s="3"/>
      <c r="C1033" s="3"/>
      <c r="D1033" s="3"/>
      <c r="E1033" s="3"/>
      <c r="F1033" s="3"/>
      <c r="G1033" s="3"/>
      <c r="H1033" s="3"/>
      <c r="I1033" s="3"/>
      <c r="J1033" s="3"/>
      <c r="K1033" s="3"/>
      <c r="L1033" s="3"/>
      <c r="M1033" s="3"/>
      <c r="N1033" s="3"/>
      <c r="O1033" s="3"/>
      <c r="P1033" s="3"/>
      <c r="Q1033" s="3"/>
      <c r="R1033" s="3"/>
      <c r="S1033" s="3"/>
      <c r="T1033" s="3"/>
      <c r="U1033" s="3"/>
      <c r="V1033" s="3"/>
      <c r="W1033" s="3"/>
      <c r="X1033" s="3"/>
      <c r="Y1033" s="3"/>
      <c r="Z1033" s="3"/>
      <c r="AA1033" s="3"/>
    </row>
  </sheetData>
  <mergeCells count="208">
    <mergeCell ref="B2:K2"/>
    <mergeCell ref="B3:K3"/>
    <mergeCell ref="B4:K4"/>
    <mergeCell ref="B5:K5"/>
    <mergeCell ref="B6:K6"/>
    <mergeCell ref="B7:K7"/>
    <mergeCell ref="B8:D8"/>
    <mergeCell ref="B9:D9"/>
    <mergeCell ref="B10:D10"/>
    <mergeCell ref="B11:D11"/>
    <mergeCell ref="B12:K12"/>
    <mergeCell ref="B13:K13"/>
    <mergeCell ref="C14:J14"/>
    <mergeCell ref="C15:F15"/>
    <mergeCell ref="H15:I15"/>
    <mergeCell ref="C16:F16"/>
    <mergeCell ref="H16:I16"/>
    <mergeCell ref="C17:F17"/>
    <mergeCell ref="H17:I17"/>
    <mergeCell ref="B18:I18"/>
    <mergeCell ref="B19:J19"/>
    <mergeCell ref="B20:K20"/>
    <mergeCell ref="B21:K21"/>
    <mergeCell ref="B22:K22"/>
    <mergeCell ref="B23:K23"/>
    <mergeCell ref="C24:I24"/>
    <mergeCell ref="C25:I25"/>
    <mergeCell ref="C26:I26"/>
    <mergeCell ref="B27:J27"/>
    <mergeCell ref="B28:K28"/>
    <mergeCell ref="B29:K29"/>
    <mergeCell ref="B30:K30"/>
    <mergeCell ref="C31:I31"/>
    <mergeCell ref="C32:I32"/>
    <mergeCell ref="C33:I33"/>
    <mergeCell ref="C34:I34"/>
    <mergeCell ref="C35:I35"/>
    <mergeCell ref="C36:I36"/>
    <mergeCell ref="C37:I37"/>
    <mergeCell ref="C38:I38"/>
    <mergeCell ref="C39:I39"/>
    <mergeCell ref="B40:I40"/>
    <mergeCell ref="B41:K41"/>
    <mergeCell ref="B42:K42"/>
    <mergeCell ref="C43:I43"/>
    <mergeCell ref="C44:G44"/>
    <mergeCell ref="H44:I44"/>
    <mergeCell ref="C45:G45"/>
    <mergeCell ref="H45:I45"/>
    <mergeCell ref="J45:J47"/>
    <mergeCell ref="C46:G46"/>
    <mergeCell ref="H46:I46"/>
    <mergeCell ref="C47:G47"/>
    <mergeCell ref="H47:I47"/>
    <mergeCell ref="C48:G48"/>
    <mergeCell ref="H48:I48"/>
    <mergeCell ref="C49:I49"/>
    <mergeCell ref="J49:J50"/>
    <mergeCell ref="C50:I50"/>
    <mergeCell ref="B51:J51"/>
    <mergeCell ref="B53:K53"/>
    <mergeCell ref="C54:J54"/>
    <mergeCell ref="C55:J55"/>
    <mergeCell ref="C56:J56"/>
    <mergeCell ref="C57:J57"/>
    <mergeCell ref="B58:J58"/>
    <mergeCell ref="B59:K59"/>
    <mergeCell ref="B60:K60"/>
    <mergeCell ref="C61:I61"/>
    <mergeCell ref="C62:I62"/>
    <mergeCell ref="C63:I63"/>
    <mergeCell ref="C64:I64"/>
    <mergeCell ref="C65:I65"/>
    <mergeCell ref="C66:I66"/>
    <mergeCell ref="C67:I67"/>
    <mergeCell ref="B68:J68"/>
    <mergeCell ref="B69:K69"/>
    <mergeCell ref="B70:K70"/>
    <mergeCell ref="B71:K71"/>
    <mergeCell ref="C72:I72"/>
    <mergeCell ref="C73:I73"/>
    <mergeCell ref="C74:I74"/>
    <mergeCell ref="C75:I75"/>
    <mergeCell ref="C76:I76"/>
    <mergeCell ref="C77:I77"/>
    <mergeCell ref="C78:I78"/>
    <mergeCell ref="C79:I79"/>
    <mergeCell ref="C80:I80"/>
    <mergeCell ref="C81:I81"/>
    <mergeCell ref="C82:I82"/>
    <mergeCell ref="C83:I83"/>
    <mergeCell ref="B84:K84"/>
    <mergeCell ref="B85:K85"/>
    <mergeCell ref="B86:K86"/>
    <mergeCell ref="C87:J87"/>
    <mergeCell ref="C88:J88"/>
    <mergeCell ref="C89:J89"/>
    <mergeCell ref="C90:J90"/>
    <mergeCell ref="C91:J91"/>
    <mergeCell ref="C92:J92"/>
    <mergeCell ref="B93:K93"/>
    <mergeCell ref="B94:K94"/>
    <mergeCell ref="C95:D95"/>
    <mergeCell ref="I95:J95"/>
    <mergeCell ref="C96:D96"/>
    <mergeCell ref="I96:J96"/>
    <mergeCell ref="C97:D97"/>
    <mergeCell ref="I97:J97"/>
    <mergeCell ref="C98:D98"/>
    <mergeCell ref="I98:J98"/>
    <mergeCell ref="C99:D99"/>
    <mergeCell ref="I99:J99"/>
    <mergeCell ref="C100:J100"/>
    <mergeCell ref="C102:D102"/>
    <mergeCell ref="I102:J103"/>
    <mergeCell ref="K102:K103"/>
    <mergeCell ref="I104:J104"/>
    <mergeCell ref="I105:J105"/>
    <mergeCell ref="I106:J106"/>
    <mergeCell ref="I107:J107"/>
    <mergeCell ref="I108:J108"/>
    <mergeCell ref="I109:J109"/>
    <mergeCell ref="I110:J110"/>
    <mergeCell ref="I111:J111"/>
    <mergeCell ref="I112:J112"/>
    <mergeCell ref="I113:J113"/>
    <mergeCell ref="I114:J114"/>
    <mergeCell ref="C115:J115"/>
    <mergeCell ref="B116:K116"/>
    <mergeCell ref="C118:D118"/>
    <mergeCell ref="F118:H118"/>
    <mergeCell ref="I118:J118"/>
    <mergeCell ref="F119:H119"/>
    <mergeCell ref="I119:J119"/>
    <mergeCell ref="F120:J120"/>
    <mergeCell ref="F121:J121"/>
    <mergeCell ref="F122:J122"/>
    <mergeCell ref="F123:J123"/>
    <mergeCell ref="F124:J124"/>
    <mergeCell ref="F125:J125"/>
    <mergeCell ref="F126:J126"/>
    <mergeCell ref="F127:J127"/>
    <mergeCell ref="F128:J128"/>
    <mergeCell ref="F129:J129"/>
    <mergeCell ref="F130:J130"/>
    <mergeCell ref="C131:J131"/>
    <mergeCell ref="C133:D133"/>
    <mergeCell ref="I133:J133"/>
    <mergeCell ref="C134:D134"/>
    <mergeCell ref="I134:J134"/>
    <mergeCell ref="C135:J135"/>
    <mergeCell ref="C137:D137"/>
    <mergeCell ref="I137:J137"/>
    <mergeCell ref="C138:D138"/>
    <mergeCell ref="I138:J138"/>
    <mergeCell ref="C139:D139"/>
    <mergeCell ref="I139:J139"/>
    <mergeCell ref="C140:D140"/>
    <mergeCell ref="I140:J140"/>
    <mergeCell ref="C141:J141"/>
    <mergeCell ref="C143:D143"/>
    <mergeCell ref="I143:J143"/>
    <mergeCell ref="C144:D144"/>
    <mergeCell ref="I144:J144"/>
    <mergeCell ref="C145:J145"/>
    <mergeCell ref="B146:J146"/>
    <mergeCell ref="B147:K147"/>
    <mergeCell ref="B148:K148"/>
    <mergeCell ref="C149:H149"/>
    <mergeCell ref="C150:H150"/>
    <mergeCell ref="C151:H151"/>
    <mergeCell ref="C152:H152"/>
    <mergeCell ref="B153:K153"/>
    <mergeCell ref="B154:K154"/>
    <mergeCell ref="C155:E155"/>
    <mergeCell ref="G155:G157"/>
    <mergeCell ref="H155:I155"/>
    <mergeCell ref="C156:E156"/>
    <mergeCell ref="C157:E157"/>
    <mergeCell ref="B158:B159"/>
    <mergeCell ref="C158:C159"/>
    <mergeCell ref="F158:F159"/>
    <mergeCell ref="J158:J159"/>
    <mergeCell ref="K158:K159"/>
    <mergeCell ref="B160:B161"/>
    <mergeCell ref="C160:C161"/>
    <mergeCell ref="D160:D161"/>
    <mergeCell ref="E160:E161"/>
    <mergeCell ref="F160:F161"/>
    <mergeCell ref="J160:J161"/>
    <mergeCell ref="K160:K161"/>
    <mergeCell ref="B162:E162"/>
    <mergeCell ref="B164:K164"/>
    <mergeCell ref="C176:J176"/>
    <mergeCell ref="C177:J177"/>
    <mergeCell ref="B181:D181"/>
    <mergeCell ref="B182:D182"/>
    <mergeCell ref="H182:K182"/>
    <mergeCell ref="B204:F204"/>
    <mergeCell ref="B165:K165"/>
    <mergeCell ref="B167:K167"/>
    <mergeCell ref="C169:J169"/>
    <mergeCell ref="C170:J170"/>
    <mergeCell ref="C171:J171"/>
    <mergeCell ref="C172:J172"/>
    <mergeCell ref="C173:J173"/>
    <mergeCell ref="C174:J174"/>
    <mergeCell ref="C175:J175"/>
  </mergeCells>
  <printOptions horizontalCentered="1"/>
  <pageMargins left="0.51180555555555496" right="0.23611111111111099" top="0.59027777777777801" bottom="0.62986111111111098" header="0.51180555555555496" footer="0.51180555555555496"/>
  <pageSetup paperSize="9" scale="50" orientation="portrait" horizontalDpi="300" verticalDpi="300"/>
  <rowBreaks count="1" manualBreakCount="1">
    <brk id="9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MJ1020"/>
  <sheetViews>
    <sheetView topLeftCell="C94" zoomScale="80" zoomScaleNormal="80" workbookViewId="0">
      <selection activeCell="M62" sqref="M62"/>
    </sheetView>
  </sheetViews>
  <sheetFormatPr defaultColWidth="14.42578125" defaultRowHeight="15"/>
  <cols>
    <col min="1" max="1" width="9.140625" style="2" customWidth="1"/>
    <col min="2" max="2" width="25.140625" style="2" customWidth="1"/>
    <col min="3" max="3" width="21.7109375" style="2" customWidth="1"/>
    <col min="4" max="4" width="19.85546875" style="2" customWidth="1"/>
    <col min="5" max="5" width="17.28515625" style="2" customWidth="1"/>
    <col min="6" max="6" width="19.85546875" style="2" customWidth="1"/>
    <col min="7" max="7" width="22" style="2" customWidth="1"/>
    <col min="8" max="8" width="17" style="2" customWidth="1"/>
    <col min="9" max="9" width="11" style="2" customWidth="1"/>
    <col min="10" max="10" width="14.140625" style="2" customWidth="1"/>
    <col min="11" max="11" width="16" style="2" customWidth="1"/>
    <col min="12" max="12" width="17.85546875" style="2" customWidth="1"/>
    <col min="13" max="13" width="16.7109375" style="2" customWidth="1"/>
    <col min="14" max="14" width="15.42578125" style="2" customWidth="1"/>
    <col min="15" max="15" width="10.140625" style="2" customWidth="1"/>
    <col min="16" max="16" width="10" style="2" customWidth="1"/>
    <col min="17" max="17" width="12.140625" style="2" customWidth="1"/>
    <col min="18" max="27" width="9.140625" style="2" customWidth="1"/>
    <col min="28" max="1024" width="14.42578125" style="2"/>
  </cols>
  <sheetData>
    <row r="1" spans="1:27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</row>
    <row r="2" spans="1:27">
      <c r="A2" s="3"/>
      <c r="B2" s="135" t="s">
        <v>0</v>
      </c>
      <c r="C2" s="135"/>
      <c r="D2" s="135"/>
      <c r="E2" s="135"/>
      <c r="F2" s="135"/>
      <c r="G2" s="135"/>
      <c r="H2" s="135"/>
      <c r="I2" s="135"/>
      <c r="J2" s="135"/>
      <c r="K2" s="135"/>
      <c r="L2" s="4"/>
      <c r="M2" s="4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</row>
    <row r="3" spans="1:27">
      <c r="A3" s="3"/>
      <c r="B3" s="148"/>
      <c r="C3" s="148"/>
      <c r="D3" s="148"/>
      <c r="E3" s="148"/>
      <c r="F3" s="148"/>
      <c r="G3" s="148"/>
      <c r="H3" s="148"/>
      <c r="I3" s="148"/>
      <c r="J3" s="148"/>
      <c r="K3" s="148"/>
      <c r="L3" s="5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</row>
    <row r="4" spans="1:27" ht="11.25" customHeight="1">
      <c r="A4" s="3"/>
      <c r="B4" s="176"/>
      <c r="C4" s="176"/>
      <c r="D4" s="176"/>
      <c r="E4" s="176"/>
      <c r="F4" s="176"/>
      <c r="G4" s="176"/>
      <c r="H4" s="176"/>
      <c r="I4" s="176"/>
      <c r="J4" s="176"/>
      <c r="K4" s="176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</row>
    <row r="5" spans="1:27" ht="17.25" customHeight="1">
      <c r="A5" s="3"/>
      <c r="B5" s="135" t="s">
        <v>1</v>
      </c>
      <c r="C5" s="135"/>
      <c r="D5" s="135"/>
      <c r="E5" s="135"/>
      <c r="F5" s="135"/>
      <c r="G5" s="135"/>
      <c r="H5" s="135"/>
      <c r="I5" s="135"/>
      <c r="J5" s="135"/>
      <c r="K5" s="135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</row>
    <row r="6" spans="1:27">
      <c r="A6" s="3"/>
      <c r="B6" s="177"/>
      <c r="C6" s="177"/>
      <c r="D6" s="177"/>
      <c r="E6" s="177"/>
      <c r="F6" s="177"/>
      <c r="G6" s="177"/>
      <c r="H6" s="177"/>
      <c r="I6" s="177"/>
      <c r="J6" s="177"/>
      <c r="K6" s="177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</row>
    <row r="7" spans="1:27">
      <c r="A7" s="3"/>
      <c r="B7" s="173" t="s">
        <v>2</v>
      </c>
      <c r="C7" s="173"/>
      <c r="D7" s="173"/>
      <c r="E7" s="173"/>
      <c r="F7" s="173"/>
      <c r="G7" s="173"/>
      <c r="H7" s="173"/>
      <c r="I7" s="173"/>
      <c r="J7" s="173"/>
      <c r="K7" s="17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</row>
    <row r="8" spans="1:27" ht="12.75" customHeight="1">
      <c r="A8" s="3"/>
      <c r="B8" s="154" t="s">
        <v>3</v>
      </c>
      <c r="C8" s="154"/>
      <c r="D8" s="154"/>
      <c r="E8" s="6" t="s">
        <v>4</v>
      </c>
      <c r="F8" s="6" t="s">
        <v>5</v>
      </c>
      <c r="G8" s="6"/>
      <c r="H8" s="7" t="s">
        <v>6</v>
      </c>
      <c r="I8" s="8"/>
      <c r="J8" s="8" t="s">
        <v>7</v>
      </c>
      <c r="K8" s="6" t="s">
        <v>7</v>
      </c>
      <c r="L8" s="4"/>
      <c r="M8" s="4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</row>
    <row r="9" spans="1:27" ht="12.75" customHeight="1">
      <c r="A9" s="3"/>
      <c r="B9" s="175" t="s">
        <v>8</v>
      </c>
      <c r="C9" s="175"/>
      <c r="D9" s="175"/>
      <c r="E9" s="15" t="str">
        <f>'0-1'!E9</f>
        <v>SITRACOVER</v>
      </c>
      <c r="F9" s="15" t="str">
        <f>'0-1'!F9</f>
        <v>RS002118/2024</v>
      </c>
      <c r="G9" s="15"/>
      <c r="H9" s="15" t="str">
        <f>'0-1'!H9</f>
        <v>01 de fevereiro 2024</v>
      </c>
      <c r="I9" s="15"/>
      <c r="J9" s="116">
        <f>'0-1'!J9</f>
        <v>0</v>
      </c>
      <c r="K9" s="13">
        <f>((J9/220)*220)*L9</f>
        <v>0</v>
      </c>
      <c r="L9" s="102">
        <f>'0-1'!L9</f>
        <v>1</v>
      </c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</row>
    <row r="10" spans="1:27" ht="12.75" customHeight="1">
      <c r="A10" s="3"/>
      <c r="B10" s="175" t="s">
        <v>13</v>
      </c>
      <c r="C10" s="175"/>
      <c r="D10" s="175"/>
      <c r="E10" s="15" t="str">
        <f>'0-1'!E10</f>
        <v>SITRACOVER</v>
      </c>
      <c r="F10" s="15" t="str">
        <f>'0-1'!F10</f>
        <v>RS002118/2024</v>
      </c>
      <c r="G10" s="15"/>
      <c r="H10" s="15" t="str">
        <f>'0-1'!H10</f>
        <v>01 de fevereiro 2024</v>
      </c>
      <c r="I10" s="15"/>
      <c r="J10" s="116">
        <f>'0-1'!J10</f>
        <v>0</v>
      </c>
      <c r="K10" s="13">
        <f>((J10/220)*220)*L9</f>
        <v>0</v>
      </c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</row>
    <row r="11" spans="1:27" ht="12.75" customHeight="1">
      <c r="A11" s="3"/>
      <c r="B11" s="175"/>
      <c r="C11" s="175"/>
      <c r="D11" s="175"/>
      <c r="E11" s="15"/>
      <c r="F11" s="16"/>
      <c r="G11" s="16"/>
      <c r="H11" s="11"/>
      <c r="I11" s="11"/>
      <c r="J11" s="117"/>
      <c r="K11" s="1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</row>
    <row r="12" spans="1:27" ht="12.75" customHeight="1">
      <c r="A12" s="17"/>
      <c r="B12" s="147"/>
      <c r="C12" s="147"/>
      <c r="D12" s="147"/>
      <c r="E12" s="147"/>
      <c r="F12" s="147"/>
      <c r="G12" s="147"/>
      <c r="H12" s="147"/>
      <c r="I12" s="147"/>
      <c r="J12" s="147"/>
      <c r="K12" s="14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</row>
    <row r="13" spans="1:27" ht="12.75" customHeight="1">
      <c r="A13" s="3"/>
      <c r="B13" s="173" t="s">
        <v>14</v>
      </c>
      <c r="C13" s="173"/>
      <c r="D13" s="173"/>
      <c r="E13" s="173"/>
      <c r="F13" s="173"/>
      <c r="G13" s="173"/>
      <c r="H13" s="173"/>
      <c r="I13" s="173"/>
      <c r="J13" s="173"/>
      <c r="K13" s="17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</row>
    <row r="14" spans="1:27" ht="12.75" customHeight="1">
      <c r="A14" s="3"/>
      <c r="B14" s="6">
        <v>1</v>
      </c>
      <c r="C14" s="154" t="s">
        <v>15</v>
      </c>
      <c r="D14" s="154"/>
      <c r="E14" s="154"/>
      <c r="F14" s="154"/>
      <c r="G14" s="154"/>
      <c r="H14" s="154"/>
      <c r="I14" s="154"/>
      <c r="J14" s="154"/>
      <c r="K14" s="19" t="s">
        <v>16</v>
      </c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</row>
    <row r="15" spans="1:27" ht="12.75" customHeight="1">
      <c r="A15" s="3"/>
      <c r="B15" s="18" t="s">
        <v>17</v>
      </c>
      <c r="C15" s="139" t="s">
        <v>18</v>
      </c>
      <c r="D15" s="139"/>
      <c r="E15" s="139"/>
      <c r="F15" s="139"/>
      <c r="G15" s="20"/>
      <c r="H15" s="147" t="s">
        <v>19</v>
      </c>
      <c r="I15" s="147"/>
      <c r="J15" s="11" t="s">
        <v>20</v>
      </c>
      <c r="K15" s="11" t="s">
        <v>20</v>
      </c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</row>
    <row r="16" spans="1:27" ht="12.75" customHeight="1">
      <c r="A16" s="3"/>
      <c r="B16" s="21" t="s">
        <v>21</v>
      </c>
      <c r="C16" s="139" t="str">
        <f>B9</f>
        <v>Motorista(CBO xxx)</v>
      </c>
      <c r="D16" s="139"/>
      <c r="E16" s="139"/>
      <c r="F16" s="139"/>
      <c r="G16" s="20"/>
      <c r="H16" s="147">
        <v>1</v>
      </c>
      <c r="I16" s="147"/>
      <c r="J16" s="22">
        <f>K9</f>
        <v>0</v>
      </c>
      <c r="K16" s="23">
        <f>H16*J16</f>
        <v>0</v>
      </c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</row>
    <row r="17" spans="1:27" ht="12.75" customHeight="1">
      <c r="A17" s="3"/>
      <c r="B17" s="21" t="s">
        <v>22</v>
      </c>
      <c r="C17" s="139" t="str">
        <f>B10</f>
        <v>Monitor (CBO XXX)</v>
      </c>
      <c r="D17" s="139"/>
      <c r="E17" s="139"/>
      <c r="F17" s="139"/>
      <c r="G17" s="20"/>
      <c r="H17" s="147">
        <v>1</v>
      </c>
      <c r="I17" s="147"/>
      <c r="J17" s="22">
        <f>K10</f>
        <v>0</v>
      </c>
      <c r="K17" s="23">
        <f>H17*J17</f>
        <v>0</v>
      </c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</row>
    <row r="18" spans="1:27" ht="12.75" customHeight="1">
      <c r="A18" s="3"/>
      <c r="B18" s="147"/>
      <c r="C18" s="147"/>
      <c r="D18" s="147"/>
      <c r="E18" s="147"/>
      <c r="F18" s="147"/>
      <c r="G18" s="147"/>
      <c r="H18" s="147"/>
      <c r="I18" s="147"/>
      <c r="J18" s="22"/>
      <c r="K18" s="2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</row>
    <row r="19" spans="1:27" ht="12.75" customHeight="1">
      <c r="A19" s="3"/>
      <c r="B19" s="143" t="s">
        <v>23</v>
      </c>
      <c r="C19" s="143"/>
      <c r="D19" s="143"/>
      <c r="E19" s="143"/>
      <c r="F19" s="143"/>
      <c r="G19" s="143"/>
      <c r="H19" s="143"/>
      <c r="I19" s="143"/>
      <c r="J19" s="143"/>
      <c r="K19" s="25">
        <f>SUM(K16:K18)</f>
        <v>0</v>
      </c>
      <c r="L19" s="3"/>
      <c r="M19" s="26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</row>
    <row r="20" spans="1:27" ht="12.75" customHeight="1">
      <c r="A20" s="3"/>
      <c r="B20" s="172"/>
      <c r="C20" s="172"/>
      <c r="D20" s="172"/>
      <c r="E20" s="172"/>
      <c r="F20" s="172"/>
      <c r="G20" s="172"/>
      <c r="H20" s="172"/>
      <c r="I20" s="172"/>
      <c r="J20" s="172"/>
      <c r="K20" s="172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</row>
    <row r="21" spans="1:27" ht="12.75" customHeight="1">
      <c r="A21" s="3"/>
      <c r="B21" s="173" t="s">
        <v>24</v>
      </c>
      <c r="C21" s="173"/>
      <c r="D21" s="173"/>
      <c r="E21" s="173"/>
      <c r="F21" s="173"/>
      <c r="G21" s="173"/>
      <c r="H21" s="173"/>
      <c r="I21" s="173"/>
      <c r="J21" s="173"/>
      <c r="K21" s="17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</row>
    <row r="22" spans="1:27" ht="12.75" customHeight="1">
      <c r="A22" s="3"/>
      <c r="B22" s="174"/>
      <c r="C22" s="174"/>
      <c r="D22" s="174"/>
      <c r="E22" s="174"/>
      <c r="F22" s="174"/>
      <c r="G22" s="174"/>
      <c r="H22" s="174"/>
      <c r="I22" s="174"/>
      <c r="J22" s="174"/>
      <c r="K22" s="174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</row>
    <row r="23" spans="1:27" ht="12.75" customHeight="1">
      <c r="A23" s="3"/>
      <c r="B23" s="162" t="s">
        <v>25</v>
      </c>
      <c r="C23" s="162"/>
      <c r="D23" s="162"/>
      <c r="E23" s="162"/>
      <c r="F23" s="162"/>
      <c r="G23" s="162"/>
      <c r="H23" s="162"/>
      <c r="I23" s="162"/>
      <c r="J23" s="162"/>
      <c r="K23" s="162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</row>
    <row r="24" spans="1:27" ht="12.75" customHeight="1">
      <c r="A24" s="3"/>
      <c r="B24" s="24" t="s">
        <v>26</v>
      </c>
      <c r="C24" s="144" t="s">
        <v>27</v>
      </c>
      <c r="D24" s="144"/>
      <c r="E24" s="144"/>
      <c r="F24" s="144"/>
      <c r="G24" s="144"/>
      <c r="H24" s="144"/>
      <c r="I24" s="144"/>
      <c r="J24" s="24" t="s">
        <v>28</v>
      </c>
      <c r="K24" s="27" t="s">
        <v>16</v>
      </c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</row>
    <row r="25" spans="1:27" ht="12.75" customHeight="1">
      <c r="A25" s="3"/>
      <c r="B25" s="18" t="s">
        <v>17</v>
      </c>
      <c r="C25" s="139" t="s">
        <v>29</v>
      </c>
      <c r="D25" s="139"/>
      <c r="E25" s="139"/>
      <c r="F25" s="139"/>
      <c r="G25" s="139"/>
      <c r="H25" s="139"/>
      <c r="I25" s="139"/>
      <c r="J25" s="28">
        <f>1/12%</f>
        <v>8.3333333333333339</v>
      </c>
      <c r="K25" s="23">
        <f>J25*K19%</f>
        <v>0</v>
      </c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</row>
    <row r="26" spans="1:27" ht="12.75" customHeight="1">
      <c r="A26" s="3"/>
      <c r="B26" s="18" t="s">
        <v>30</v>
      </c>
      <c r="C26" s="139" t="s">
        <v>31</v>
      </c>
      <c r="D26" s="139"/>
      <c r="E26" s="139"/>
      <c r="F26" s="139"/>
      <c r="G26" s="139"/>
      <c r="H26" s="139"/>
      <c r="I26" s="139"/>
      <c r="J26" s="28">
        <v>2.78</v>
      </c>
      <c r="K26" s="23">
        <f>J26*K19%</f>
        <v>0</v>
      </c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</row>
    <row r="27" spans="1:27" ht="12.75" customHeight="1">
      <c r="A27" s="3"/>
      <c r="B27" s="143" t="s">
        <v>32</v>
      </c>
      <c r="C27" s="143"/>
      <c r="D27" s="143"/>
      <c r="E27" s="143"/>
      <c r="F27" s="143"/>
      <c r="G27" s="143"/>
      <c r="H27" s="143"/>
      <c r="I27" s="143"/>
      <c r="J27" s="143"/>
      <c r="K27" s="25">
        <f>SUM(K25:K26)</f>
        <v>0</v>
      </c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</row>
    <row r="28" spans="1:27" ht="12.75" customHeight="1">
      <c r="A28" s="3"/>
      <c r="B28" s="158" t="s">
        <v>33</v>
      </c>
      <c r="C28" s="158"/>
      <c r="D28" s="158"/>
      <c r="E28" s="158"/>
      <c r="F28" s="158"/>
      <c r="G28" s="158"/>
      <c r="H28" s="158"/>
      <c r="I28" s="158"/>
      <c r="J28" s="158"/>
      <c r="K28" s="158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2.75" customHeight="1">
      <c r="A29" s="3"/>
      <c r="B29" s="165"/>
      <c r="C29" s="165"/>
      <c r="D29" s="165"/>
      <c r="E29" s="165"/>
      <c r="F29" s="165"/>
      <c r="G29" s="165"/>
      <c r="H29" s="165"/>
      <c r="I29" s="165"/>
      <c r="J29" s="165"/>
      <c r="K29" s="165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</row>
    <row r="30" spans="1:27" ht="12.75" customHeight="1">
      <c r="A30" s="3"/>
      <c r="B30" s="162" t="s">
        <v>34</v>
      </c>
      <c r="C30" s="162"/>
      <c r="D30" s="162"/>
      <c r="E30" s="162"/>
      <c r="F30" s="162"/>
      <c r="G30" s="162"/>
      <c r="H30" s="162"/>
      <c r="I30" s="162"/>
      <c r="J30" s="162"/>
      <c r="K30" s="162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</row>
    <row r="31" spans="1:27" ht="12.75" customHeight="1">
      <c r="A31" s="3"/>
      <c r="B31" s="24" t="s">
        <v>35</v>
      </c>
      <c r="C31" s="144" t="s">
        <v>36</v>
      </c>
      <c r="D31" s="144"/>
      <c r="E31" s="144"/>
      <c r="F31" s="144"/>
      <c r="G31" s="144"/>
      <c r="H31" s="144"/>
      <c r="I31" s="144"/>
      <c r="J31" s="24" t="s">
        <v>28</v>
      </c>
      <c r="K31" s="27" t="s">
        <v>16</v>
      </c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</row>
    <row r="32" spans="1:27" ht="12.75" customHeight="1">
      <c r="A32" s="3"/>
      <c r="B32" s="18" t="s">
        <v>17</v>
      </c>
      <c r="C32" s="139" t="s">
        <v>37</v>
      </c>
      <c r="D32" s="139"/>
      <c r="E32" s="139"/>
      <c r="F32" s="139"/>
      <c r="G32" s="139"/>
      <c r="H32" s="139"/>
      <c r="I32" s="139"/>
      <c r="J32" s="28">
        <v>0</v>
      </c>
      <c r="K32" s="23">
        <f t="shared" ref="K32:K39" si="0">J32*($K$19%+$K$27%)</f>
        <v>0</v>
      </c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</row>
    <row r="33" spans="1:27" ht="12.75" customHeight="1">
      <c r="A33" s="3"/>
      <c r="B33" s="18" t="s">
        <v>30</v>
      </c>
      <c r="C33" s="139" t="s">
        <v>38</v>
      </c>
      <c r="D33" s="139"/>
      <c r="E33" s="139"/>
      <c r="F33" s="139"/>
      <c r="G33" s="139"/>
      <c r="H33" s="139"/>
      <c r="I33" s="139"/>
      <c r="J33" s="28">
        <v>0</v>
      </c>
      <c r="K33" s="23">
        <f t="shared" si="0"/>
        <v>0</v>
      </c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</row>
    <row r="34" spans="1:27" ht="12.75" customHeight="1">
      <c r="A34" s="3"/>
      <c r="B34" s="18" t="s">
        <v>39</v>
      </c>
      <c r="C34" s="139" t="s">
        <v>40</v>
      </c>
      <c r="D34" s="139"/>
      <c r="E34" s="139"/>
      <c r="F34" s="139"/>
      <c r="G34" s="139"/>
      <c r="H34" s="139"/>
      <c r="I34" s="139"/>
      <c r="J34" s="28">
        <v>0</v>
      </c>
      <c r="K34" s="23">
        <f t="shared" si="0"/>
        <v>0</v>
      </c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</row>
    <row r="35" spans="1:27" ht="12.75" customHeight="1">
      <c r="A35" s="3"/>
      <c r="B35" s="18" t="s">
        <v>41</v>
      </c>
      <c r="C35" s="139" t="s">
        <v>42</v>
      </c>
      <c r="D35" s="139"/>
      <c r="E35" s="139"/>
      <c r="F35" s="139"/>
      <c r="G35" s="139"/>
      <c r="H35" s="139"/>
      <c r="I35" s="139"/>
      <c r="J35" s="28">
        <v>0</v>
      </c>
      <c r="K35" s="23">
        <f t="shared" si="0"/>
        <v>0</v>
      </c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</row>
    <row r="36" spans="1:27" ht="12.75" customHeight="1">
      <c r="A36" s="3"/>
      <c r="B36" s="18" t="s">
        <v>43</v>
      </c>
      <c r="C36" s="139" t="s">
        <v>44</v>
      </c>
      <c r="D36" s="139"/>
      <c r="E36" s="139"/>
      <c r="F36" s="139"/>
      <c r="G36" s="139"/>
      <c r="H36" s="139"/>
      <c r="I36" s="139"/>
      <c r="J36" s="28">
        <v>0</v>
      </c>
      <c r="K36" s="23">
        <f t="shared" si="0"/>
        <v>0</v>
      </c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</row>
    <row r="37" spans="1:27" ht="12.75" customHeight="1">
      <c r="A37" s="3"/>
      <c r="B37" s="18" t="s">
        <v>45</v>
      </c>
      <c r="C37" s="139" t="s">
        <v>46</v>
      </c>
      <c r="D37" s="139"/>
      <c r="E37" s="139"/>
      <c r="F37" s="139"/>
      <c r="G37" s="139"/>
      <c r="H37" s="139"/>
      <c r="I37" s="139"/>
      <c r="J37" s="28">
        <v>8</v>
      </c>
      <c r="K37" s="23">
        <f t="shared" si="0"/>
        <v>0</v>
      </c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</row>
    <row r="38" spans="1:27" ht="12.75" customHeight="1">
      <c r="A38" s="3"/>
      <c r="B38" s="18" t="s">
        <v>47</v>
      </c>
      <c r="C38" s="139" t="s">
        <v>48</v>
      </c>
      <c r="D38" s="139"/>
      <c r="E38" s="139"/>
      <c r="F38" s="139"/>
      <c r="G38" s="139"/>
      <c r="H38" s="139"/>
      <c r="I38" s="139"/>
      <c r="J38" s="28">
        <v>0</v>
      </c>
      <c r="K38" s="23">
        <f t="shared" si="0"/>
        <v>0</v>
      </c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</row>
    <row r="39" spans="1:27" ht="12.75" customHeight="1">
      <c r="A39" s="3"/>
      <c r="B39" s="18" t="s">
        <v>49</v>
      </c>
      <c r="C39" s="139" t="s">
        <v>50</v>
      </c>
      <c r="D39" s="139"/>
      <c r="E39" s="139"/>
      <c r="F39" s="139"/>
      <c r="G39" s="139"/>
      <c r="H39" s="139"/>
      <c r="I39" s="139"/>
      <c r="J39" s="28">
        <v>0</v>
      </c>
      <c r="K39" s="23">
        <f t="shared" si="0"/>
        <v>0</v>
      </c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</row>
    <row r="40" spans="1:27" ht="12.75" customHeight="1">
      <c r="A40" s="3"/>
      <c r="B40" s="143" t="s">
        <v>32</v>
      </c>
      <c r="C40" s="143"/>
      <c r="D40" s="143"/>
      <c r="E40" s="143"/>
      <c r="F40" s="143"/>
      <c r="G40" s="143"/>
      <c r="H40" s="143"/>
      <c r="I40" s="143"/>
      <c r="J40" s="29">
        <f>SUM(J32:J39)</f>
        <v>8</v>
      </c>
      <c r="K40" s="25">
        <f>SUM(K32:K39)</f>
        <v>0</v>
      </c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</row>
    <row r="41" spans="1:27" ht="12.75" customHeight="1">
      <c r="A41" s="3"/>
      <c r="B41" s="165"/>
      <c r="C41" s="165"/>
      <c r="D41" s="165"/>
      <c r="E41" s="165"/>
      <c r="F41" s="165"/>
      <c r="G41" s="165"/>
      <c r="H41" s="165"/>
      <c r="I41" s="165"/>
      <c r="J41" s="165"/>
      <c r="K41" s="165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</row>
    <row r="42" spans="1:27" ht="12.75" customHeight="1">
      <c r="A42" s="3"/>
      <c r="B42" s="162" t="s">
        <v>51</v>
      </c>
      <c r="C42" s="162"/>
      <c r="D42" s="162"/>
      <c r="E42" s="162"/>
      <c r="F42" s="162"/>
      <c r="G42" s="162"/>
      <c r="H42" s="162"/>
      <c r="I42" s="162"/>
      <c r="J42" s="162"/>
      <c r="K42" s="162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</row>
    <row r="43" spans="1:27" ht="12.75" customHeight="1">
      <c r="A43" s="3"/>
      <c r="B43" s="24" t="s">
        <v>52</v>
      </c>
      <c r="C43" s="144" t="s">
        <v>53</v>
      </c>
      <c r="D43" s="144"/>
      <c r="E43" s="144"/>
      <c r="F43" s="144"/>
      <c r="G43" s="144"/>
      <c r="H43" s="144"/>
      <c r="I43" s="144"/>
      <c r="J43" s="18"/>
      <c r="K43" s="30" t="s">
        <v>16</v>
      </c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</row>
    <row r="44" spans="1:27" ht="12.75" customHeight="1">
      <c r="A44" s="3"/>
      <c r="B44" s="18" t="s">
        <v>17</v>
      </c>
      <c r="C44" s="139" t="s">
        <v>54</v>
      </c>
      <c r="D44" s="139"/>
      <c r="E44" s="139"/>
      <c r="F44" s="139"/>
      <c r="G44" s="139"/>
      <c r="H44" s="145" t="s">
        <v>55</v>
      </c>
      <c r="I44" s="145"/>
      <c r="J44" s="18" t="s">
        <v>56</v>
      </c>
      <c r="K44" s="32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</row>
    <row r="45" spans="1:27" ht="12.75" customHeight="1">
      <c r="A45" s="3"/>
      <c r="B45" s="21" t="s">
        <v>21</v>
      </c>
      <c r="C45" s="139" t="str">
        <f>C16</f>
        <v>Motorista(CBO xxx)</v>
      </c>
      <c r="D45" s="139"/>
      <c r="E45" s="139"/>
      <c r="F45" s="139"/>
      <c r="G45" s="139"/>
      <c r="H45" s="147">
        <f>H16</f>
        <v>1</v>
      </c>
      <c r="I45" s="147"/>
      <c r="J45" s="182">
        <f>'0-1'!J45</f>
        <v>0</v>
      </c>
      <c r="K45" s="32">
        <f>(((J45*22*2)-(J16*6%))*H45)*L9</f>
        <v>0</v>
      </c>
      <c r="L45" s="3"/>
      <c r="M45" s="33"/>
      <c r="N45" s="34"/>
      <c r="O45" s="35"/>
      <c r="P45" s="34"/>
      <c r="Q45" s="34"/>
      <c r="R45" s="3"/>
      <c r="S45" s="3"/>
      <c r="T45" s="3"/>
      <c r="U45" s="3"/>
      <c r="V45" s="3"/>
      <c r="W45" s="3"/>
      <c r="X45" s="3"/>
      <c r="Y45" s="3"/>
      <c r="Z45" s="3"/>
      <c r="AA45" s="3"/>
    </row>
    <row r="46" spans="1:27" ht="12.75" customHeight="1">
      <c r="A46" s="3"/>
      <c r="B46" s="21" t="s">
        <v>22</v>
      </c>
      <c r="C46" s="139" t="str">
        <f>C17</f>
        <v>Monitor (CBO XXX)</v>
      </c>
      <c r="D46" s="139"/>
      <c r="E46" s="139"/>
      <c r="F46" s="139"/>
      <c r="G46" s="139"/>
      <c r="H46" s="147">
        <f>H17</f>
        <v>1</v>
      </c>
      <c r="I46" s="147"/>
      <c r="J46" s="182"/>
      <c r="K46" s="32">
        <f>(((J45*22*2)-(J17*6%))*H46)*L9</f>
        <v>0</v>
      </c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</row>
    <row r="47" spans="1:27" ht="12.75" customHeight="1">
      <c r="A47" s="3"/>
      <c r="B47" s="21"/>
      <c r="C47" s="139" t="s">
        <v>57</v>
      </c>
      <c r="D47" s="139"/>
      <c r="E47" s="139"/>
      <c r="F47" s="139"/>
      <c r="G47" s="139"/>
      <c r="H47" s="147"/>
      <c r="I47" s="147"/>
      <c r="J47" s="182"/>
      <c r="K47" s="32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</row>
    <row r="48" spans="1:27" ht="12.75" customHeight="1">
      <c r="A48" s="3"/>
      <c r="B48" s="18" t="s">
        <v>30</v>
      </c>
      <c r="C48" s="138" t="s">
        <v>58</v>
      </c>
      <c r="D48" s="138"/>
      <c r="E48" s="138"/>
      <c r="F48" s="138"/>
      <c r="G48" s="138"/>
      <c r="H48" s="147"/>
      <c r="I48" s="147"/>
      <c r="J48" s="11" t="s">
        <v>59</v>
      </c>
      <c r="K48" s="36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</row>
    <row r="49" spans="1:27" ht="12.75" customHeight="1">
      <c r="A49" s="3"/>
      <c r="B49" s="21" t="s">
        <v>60</v>
      </c>
      <c r="C49" s="168" t="str">
        <f>C45</f>
        <v>Motorista(CBO xxx)</v>
      </c>
      <c r="D49" s="168"/>
      <c r="E49" s="168"/>
      <c r="F49" s="168"/>
      <c r="G49" s="168"/>
      <c r="H49" s="168"/>
      <c r="I49" s="168"/>
      <c r="J49" s="182" t="str">
        <f>F9</f>
        <v>RS002118/2024</v>
      </c>
      <c r="K49" s="32">
        <f>'0-1'!K49</f>
        <v>0</v>
      </c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</row>
    <row r="50" spans="1:27" ht="12.75" customHeight="1">
      <c r="A50" s="3"/>
      <c r="B50" s="21" t="s">
        <v>61</v>
      </c>
      <c r="C50" s="170" t="str">
        <f>C46</f>
        <v>Monitor (CBO XXX)</v>
      </c>
      <c r="D50" s="170"/>
      <c r="E50" s="170"/>
      <c r="F50" s="170"/>
      <c r="G50" s="170"/>
      <c r="H50" s="170"/>
      <c r="I50" s="170"/>
      <c r="J50" s="182"/>
      <c r="K50" s="32">
        <f>'0-1'!K50</f>
        <v>0</v>
      </c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</row>
    <row r="51" spans="1:27" ht="12.75" customHeight="1">
      <c r="A51" s="3"/>
      <c r="B51" s="143" t="s">
        <v>32</v>
      </c>
      <c r="C51" s="143"/>
      <c r="D51" s="143"/>
      <c r="E51" s="143"/>
      <c r="F51" s="143"/>
      <c r="G51" s="143"/>
      <c r="H51" s="143"/>
      <c r="I51" s="143"/>
      <c r="J51" s="143"/>
      <c r="K51" s="37">
        <f>SUM(K44:K50)</f>
        <v>0</v>
      </c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</row>
    <row r="52" spans="1:27" ht="12.75" customHeight="1">
      <c r="A52" s="3"/>
      <c r="B52" s="38"/>
      <c r="C52" s="38"/>
      <c r="D52" s="38"/>
      <c r="E52" s="38"/>
      <c r="F52" s="38"/>
      <c r="G52" s="38"/>
      <c r="H52" s="38"/>
      <c r="I52" s="38"/>
      <c r="J52" s="38"/>
      <c r="K52" s="38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</row>
    <row r="53" spans="1:27" ht="12.75" customHeight="1">
      <c r="A53" s="3"/>
      <c r="B53" s="162" t="s">
        <v>62</v>
      </c>
      <c r="C53" s="162"/>
      <c r="D53" s="162"/>
      <c r="E53" s="162"/>
      <c r="F53" s="162"/>
      <c r="G53" s="162"/>
      <c r="H53" s="162"/>
      <c r="I53" s="162"/>
      <c r="J53" s="162"/>
      <c r="K53" s="162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</row>
    <row r="54" spans="1:27" ht="12.75" customHeight="1">
      <c r="A54" s="3"/>
      <c r="B54" s="24">
        <v>2</v>
      </c>
      <c r="C54" s="143" t="s">
        <v>63</v>
      </c>
      <c r="D54" s="143"/>
      <c r="E54" s="143"/>
      <c r="F54" s="143"/>
      <c r="G54" s="143"/>
      <c r="H54" s="143"/>
      <c r="I54" s="143"/>
      <c r="J54" s="143"/>
      <c r="K54" s="27" t="s">
        <v>16</v>
      </c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</row>
    <row r="55" spans="1:27" ht="12.75" customHeight="1">
      <c r="A55" s="3"/>
      <c r="B55" s="18" t="s">
        <v>26</v>
      </c>
      <c r="C55" s="139" t="s">
        <v>64</v>
      </c>
      <c r="D55" s="139"/>
      <c r="E55" s="139"/>
      <c r="F55" s="139"/>
      <c r="G55" s="139"/>
      <c r="H55" s="139"/>
      <c r="I55" s="139"/>
      <c r="J55" s="139"/>
      <c r="K55" s="23">
        <f>K27</f>
        <v>0</v>
      </c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</row>
    <row r="56" spans="1:27" ht="12.75" customHeight="1">
      <c r="A56" s="3"/>
      <c r="B56" s="18" t="s">
        <v>35</v>
      </c>
      <c r="C56" s="139" t="s">
        <v>36</v>
      </c>
      <c r="D56" s="139"/>
      <c r="E56" s="139"/>
      <c r="F56" s="139"/>
      <c r="G56" s="139"/>
      <c r="H56" s="139"/>
      <c r="I56" s="139"/>
      <c r="J56" s="139"/>
      <c r="K56" s="23">
        <f>K40</f>
        <v>0</v>
      </c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</row>
    <row r="57" spans="1:27" ht="12.75" customHeight="1">
      <c r="A57" s="3"/>
      <c r="B57" s="18" t="s">
        <v>52</v>
      </c>
      <c r="C57" s="139" t="s">
        <v>53</v>
      </c>
      <c r="D57" s="139"/>
      <c r="E57" s="139"/>
      <c r="F57" s="139"/>
      <c r="G57" s="139"/>
      <c r="H57" s="139"/>
      <c r="I57" s="139"/>
      <c r="J57" s="139"/>
      <c r="K57" s="23">
        <f>K51</f>
        <v>0</v>
      </c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</row>
    <row r="58" spans="1:27" ht="12.75" customHeight="1">
      <c r="A58" s="3"/>
      <c r="B58" s="143" t="s">
        <v>32</v>
      </c>
      <c r="C58" s="143"/>
      <c r="D58" s="143"/>
      <c r="E58" s="143"/>
      <c r="F58" s="143"/>
      <c r="G58" s="143"/>
      <c r="H58" s="143"/>
      <c r="I58" s="143"/>
      <c r="J58" s="143"/>
      <c r="K58" s="25">
        <f>SUM(K55:K57)</f>
        <v>0</v>
      </c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</row>
    <row r="59" spans="1:27" ht="12.75" customHeight="1">
      <c r="A59" s="3"/>
      <c r="B59" s="166"/>
      <c r="C59" s="166"/>
      <c r="D59" s="166"/>
      <c r="E59" s="166"/>
      <c r="F59" s="166"/>
      <c r="G59" s="166"/>
      <c r="H59" s="166"/>
      <c r="I59" s="166"/>
      <c r="J59" s="166"/>
      <c r="K59" s="166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</row>
    <row r="60" spans="1:27" ht="12.75" customHeight="1">
      <c r="A60" s="3"/>
      <c r="B60" s="162" t="s">
        <v>65</v>
      </c>
      <c r="C60" s="162"/>
      <c r="D60" s="162"/>
      <c r="E60" s="162"/>
      <c r="F60" s="162"/>
      <c r="G60" s="162"/>
      <c r="H60" s="162"/>
      <c r="I60" s="162"/>
      <c r="J60" s="162"/>
      <c r="K60" s="162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</row>
    <row r="61" spans="1:27" ht="12.75" customHeight="1">
      <c r="A61" s="3"/>
      <c r="B61" s="24">
        <v>3</v>
      </c>
      <c r="C61" s="143" t="s">
        <v>66</v>
      </c>
      <c r="D61" s="143"/>
      <c r="E61" s="143"/>
      <c r="F61" s="143"/>
      <c r="G61" s="143"/>
      <c r="H61" s="143"/>
      <c r="I61" s="143"/>
      <c r="J61" s="24" t="s">
        <v>28</v>
      </c>
      <c r="K61" s="27" t="s">
        <v>16</v>
      </c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</row>
    <row r="62" spans="1:27" ht="12.75" customHeight="1">
      <c r="A62" s="3"/>
      <c r="B62" s="18" t="s">
        <v>17</v>
      </c>
      <c r="C62" s="139" t="s">
        <v>67</v>
      </c>
      <c r="D62" s="139"/>
      <c r="E62" s="139"/>
      <c r="F62" s="139"/>
      <c r="G62" s="139"/>
      <c r="H62" s="139"/>
      <c r="I62" s="139"/>
      <c r="J62" s="28">
        <v>0.42</v>
      </c>
      <c r="K62" s="23">
        <f>J62*($K$19%)</f>
        <v>0</v>
      </c>
      <c r="L62" s="39"/>
      <c r="M62" s="40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</row>
    <row r="63" spans="1:27" ht="12.75" customHeight="1">
      <c r="A63" s="3"/>
      <c r="B63" s="18" t="s">
        <v>30</v>
      </c>
      <c r="C63" s="139" t="s">
        <v>68</v>
      </c>
      <c r="D63" s="139"/>
      <c r="E63" s="139"/>
      <c r="F63" s="139"/>
      <c r="G63" s="139"/>
      <c r="H63" s="139"/>
      <c r="I63" s="139"/>
      <c r="J63" s="41">
        <v>3.3599999999999998E-2</v>
      </c>
      <c r="K63" s="23">
        <f>J63*$K$19%</f>
        <v>0</v>
      </c>
      <c r="L63" s="34"/>
      <c r="M63" s="40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</row>
    <row r="64" spans="1:27" ht="12.75" customHeight="1">
      <c r="A64" s="3"/>
      <c r="B64" s="31" t="s">
        <v>39</v>
      </c>
      <c r="C64" s="139" t="s">
        <v>69</v>
      </c>
      <c r="D64" s="139"/>
      <c r="E64" s="139"/>
      <c r="F64" s="139"/>
      <c r="G64" s="139"/>
      <c r="H64" s="139"/>
      <c r="I64" s="139"/>
      <c r="J64" s="42">
        <v>3.44</v>
      </c>
      <c r="K64" s="43">
        <f>J64*K62%</f>
        <v>0</v>
      </c>
      <c r="L64" s="3"/>
      <c r="M64" s="40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</row>
    <row r="65" spans="1:27" ht="12.75" customHeight="1">
      <c r="A65" s="3"/>
      <c r="B65" s="18" t="s">
        <v>41</v>
      </c>
      <c r="C65" s="167" t="s">
        <v>70</v>
      </c>
      <c r="D65" s="167"/>
      <c r="E65" s="167"/>
      <c r="F65" s="167"/>
      <c r="G65" s="167"/>
      <c r="H65" s="167"/>
      <c r="I65" s="167"/>
      <c r="J65" s="28">
        <v>1.94</v>
      </c>
      <c r="K65" s="23">
        <f>J65*$K$19%</f>
        <v>0</v>
      </c>
      <c r="L65" s="3"/>
      <c r="M65" s="40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</row>
    <row r="66" spans="1:27" ht="12.75" customHeight="1">
      <c r="A66" s="3"/>
      <c r="B66" s="18" t="s">
        <v>43</v>
      </c>
      <c r="C66" s="139" t="s">
        <v>71</v>
      </c>
      <c r="D66" s="139"/>
      <c r="E66" s="139"/>
      <c r="F66" s="139"/>
      <c r="G66" s="139"/>
      <c r="H66" s="139"/>
      <c r="I66" s="139"/>
      <c r="J66" s="28">
        <v>0.72</v>
      </c>
      <c r="K66" s="23">
        <f>J66*$K$19%</f>
        <v>0</v>
      </c>
      <c r="L66" s="3"/>
      <c r="M66" s="40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</row>
    <row r="67" spans="1:27" ht="12.75" customHeight="1">
      <c r="A67" s="3"/>
      <c r="B67" s="18" t="s">
        <v>45</v>
      </c>
      <c r="C67" s="139" t="s">
        <v>72</v>
      </c>
      <c r="D67" s="139"/>
      <c r="E67" s="139"/>
      <c r="F67" s="139"/>
      <c r="G67" s="139"/>
      <c r="H67" s="139"/>
      <c r="I67" s="139"/>
      <c r="J67" s="44">
        <v>6.2E-2</v>
      </c>
      <c r="K67" s="23">
        <f>J67*K65%</f>
        <v>0</v>
      </c>
      <c r="L67" s="3"/>
      <c r="M67" s="40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</row>
    <row r="68" spans="1:27" ht="12.75" customHeight="1">
      <c r="A68" s="3"/>
      <c r="B68" s="143" t="s">
        <v>32</v>
      </c>
      <c r="C68" s="143"/>
      <c r="D68" s="143"/>
      <c r="E68" s="143"/>
      <c r="F68" s="143"/>
      <c r="G68" s="143"/>
      <c r="H68" s="143"/>
      <c r="I68" s="143"/>
      <c r="J68" s="143"/>
      <c r="K68" s="25">
        <f>SUM(K62:K67)</f>
        <v>0</v>
      </c>
      <c r="L68" s="3"/>
      <c r="M68" s="26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</row>
    <row r="69" spans="1:27" ht="29.25" customHeight="1">
      <c r="A69" s="3"/>
      <c r="B69" s="158" t="s">
        <v>73</v>
      </c>
      <c r="C69" s="158"/>
      <c r="D69" s="158"/>
      <c r="E69" s="158"/>
      <c r="F69" s="158"/>
      <c r="G69" s="158"/>
      <c r="H69" s="158"/>
      <c r="I69" s="158"/>
      <c r="J69" s="158"/>
      <c r="K69" s="158"/>
      <c r="L69" s="3"/>
      <c r="M69" s="26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</row>
    <row r="70" spans="1:27" ht="15.75" customHeight="1">
      <c r="A70" s="3"/>
      <c r="B70" s="165"/>
      <c r="C70" s="165"/>
      <c r="D70" s="165"/>
      <c r="E70" s="165"/>
      <c r="F70" s="165"/>
      <c r="G70" s="165"/>
      <c r="H70" s="165"/>
      <c r="I70" s="165"/>
      <c r="J70" s="165"/>
      <c r="K70" s="165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</row>
    <row r="71" spans="1:27" ht="12.75" customHeight="1">
      <c r="A71" s="3"/>
      <c r="B71" s="162" t="s">
        <v>74</v>
      </c>
      <c r="C71" s="162"/>
      <c r="D71" s="162"/>
      <c r="E71" s="162"/>
      <c r="F71" s="162"/>
      <c r="G71" s="162"/>
      <c r="H71" s="162"/>
      <c r="I71" s="162"/>
      <c r="J71" s="162"/>
      <c r="K71" s="162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</row>
    <row r="72" spans="1:27" ht="12.75" customHeight="1">
      <c r="A72" s="3"/>
      <c r="B72" s="24" t="s">
        <v>75</v>
      </c>
      <c r="C72" s="143" t="s">
        <v>76</v>
      </c>
      <c r="D72" s="143"/>
      <c r="E72" s="143"/>
      <c r="F72" s="143"/>
      <c r="G72" s="143"/>
      <c r="H72" s="143"/>
      <c r="I72" s="143"/>
      <c r="J72" s="24" t="s">
        <v>28</v>
      </c>
      <c r="K72" s="27" t="s">
        <v>77</v>
      </c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</row>
    <row r="73" spans="1:27" ht="12.75" customHeight="1">
      <c r="A73" s="3"/>
      <c r="B73" s="18" t="s">
        <v>17</v>
      </c>
      <c r="C73" s="139" t="s">
        <v>78</v>
      </c>
      <c r="D73" s="139"/>
      <c r="E73" s="139"/>
      <c r="F73" s="139"/>
      <c r="G73" s="139"/>
      <c r="H73" s="139"/>
      <c r="I73" s="139"/>
      <c r="J73" s="28">
        <v>0</v>
      </c>
      <c r="K73" s="13">
        <f t="shared" ref="K73:K78" si="1">J73*$K$19%</f>
        <v>0</v>
      </c>
      <c r="L73" s="3"/>
      <c r="M73" s="26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</row>
    <row r="74" spans="1:27" ht="12.75" customHeight="1">
      <c r="A74" s="3"/>
      <c r="B74" s="18" t="s">
        <v>30</v>
      </c>
      <c r="C74" s="139" t="s">
        <v>79</v>
      </c>
      <c r="D74" s="139"/>
      <c r="E74" s="139"/>
      <c r="F74" s="139"/>
      <c r="G74" s="139"/>
      <c r="H74" s="139"/>
      <c r="I74" s="139"/>
      <c r="J74" s="18">
        <v>1.39</v>
      </c>
      <c r="K74" s="13">
        <f t="shared" si="1"/>
        <v>0</v>
      </c>
      <c r="L74" s="3"/>
      <c r="M74" s="26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</row>
    <row r="75" spans="1:27" ht="12.75" customHeight="1">
      <c r="A75" s="3"/>
      <c r="B75" s="18" t="s">
        <v>39</v>
      </c>
      <c r="C75" s="139" t="s">
        <v>80</v>
      </c>
      <c r="D75" s="139"/>
      <c r="E75" s="139"/>
      <c r="F75" s="139"/>
      <c r="G75" s="139"/>
      <c r="H75" s="139"/>
      <c r="I75" s="139"/>
      <c r="J75" s="18">
        <v>0.28999999999999998</v>
      </c>
      <c r="K75" s="13">
        <f t="shared" si="1"/>
        <v>0</v>
      </c>
      <c r="L75" s="3"/>
      <c r="M75" s="26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</row>
    <row r="76" spans="1:27" ht="12.75" customHeight="1">
      <c r="A76" s="3"/>
      <c r="B76" s="18" t="s">
        <v>41</v>
      </c>
      <c r="C76" s="139" t="s">
        <v>81</v>
      </c>
      <c r="D76" s="139"/>
      <c r="E76" s="139"/>
      <c r="F76" s="139"/>
      <c r="G76" s="139"/>
      <c r="H76" s="139"/>
      <c r="I76" s="139"/>
      <c r="J76" s="18">
        <v>0.02</v>
      </c>
      <c r="K76" s="13">
        <f t="shared" si="1"/>
        <v>0</v>
      </c>
      <c r="L76" s="3"/>
      <c r="M76" s="26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</row>
    <row r="77" spans="1:27" ht="12.75" customHeight="1">
      <c r="A77" s="3"/>
      <c r="B77" s="18" t="s">
        <v>43</v>
      </c>
      <c r="C77" s="139" t="s">
        <v>82</v>
      </c>
      <c r="D77" s="139"/>
      <c r="E77" s="139"/>
      <c r="F77" s="139"/>
      <c r="G77" s="139"/>
      <c r="H77" s="139"/>
      <c r="I77" s="139"/>
      <c r="J77" s="18">
        <v>0.28000000000000003</v>
      </c>
      <c r="K77" s="13">
        <f t="shared" si="1"/>
        <v>0</v>
      </c>
      <c r="L77" s="3"/>
      <c r="M77" s="26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</row>
    <row r="78" spans="1:27" ht="12.75" customHeight="1">
      <c r="A78" s="3"/>
      <c r="B78" s="18" t="s">
        <v>45</v>
      </c>
      <c r="C78" s="139" t="s">
        <v>83</v>
      </c>
      <c r="D78" s="139"/>
      <c r="E78" s="139"/>
      <c r="F78" s="139"/>
      <c r="G78" s="139"/>
      <c r="H78" s="139"/>
      <c r="I78" s="139"/>
      <c r="J78" s="18">
        <v>7.0000000000000007E-2</v>
      </c>
      <c r="K78" s="13">
        <f t="shared" si="1"/>
        <v>0</v>
      </c>
      <c r="L78" s="3"/>
      <c r="M78" s="26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</row>
    <row r="79" spans="1:27" ht="12.75" customHeight="1">
      <c r="A79" s="3"/>
      <c r="B79" s="18"/>
      <c r="C79" s="139" t="s">
        <v>84</v>
      </c>
      <c r="D79" s="139"/>
      <c r="E79" s="139"/>
      <c r="F79" s="139"/>
      <c r="G79" s="139"/>
      <c r="H79" s="139"/>
      <c r="I79" s="139"/>
      <c r="J79" s="28">
        <f>SUM(J73:J78)</f>
        <v>2.0499999999999998</v>
      </c>
      <c r="K79" s="13">
        <f>SUM(K73:K78)</f>
        <v>0</v>
      </c>
      <c r="L79" s="3"/>
      <c r="M79" s="26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</row>
    <row r="80" spans="1:27" ht="12.75" customHeight="1">
      <c r="A80" s="3"/>
      <c r="B80" s="18" t="s">
        <v>47</v>
      </c>
      <c r="C80" s="139" t="s">
        <v>85</v>
      </c>
      <c r="D80" s="139"/>
      <c r="E80" s="139"/>
      <c r="F80" s="139"/>
      <c r="G80" s="139"/>
      <c r="H80" s="139"/>
      <c r="I80" s="139"/>
      <c r="J80" s="18">
        <v>1.96</v>
      </c>
      <c r="K80" s="13">
        <f>J80*$K$19%</f>
        <v>0</v>
      </c>
      <c r="L80" s="3"/>
      <c r="M80" s="26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</row>
    <row r="81" spans="1:27" ht="12.75" customHeight="1">
      <c r="A81" s="3"/>
      <c r="B81" s="18"/>
      <c r="C81" s="139" t="s">
        <v>86</v>
      </c>
      <c r="D81" s="139"/>
      <c r="E81" s="139"/>
      <c r="F81" s="139"/>
      <c r="G81" s="139"/>
      <c r="H81" s="139"/>
      <c r="I81" s="139"/>
      <c r="J81" s="28">
        <f>J79+J80</f>
        <v>4.01</v>
      </c>
      <c r="K81" s="13">
        <f>K79+K80</f>
        <v>0</v>
      </c>
      <c r="L81" s="3"/>
      <c r="M81" s="26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</row>
    <row r="82" spans="1:27" ht="12.75" customHeight="1">
      <c r="A82" s="3"/>
      <c r="B82" s="18" t="s">
        <v>49</v>
      </c>
      <c r="C82" s="139" t="s">
        <v>87</v>
      </c>
      <c r="D82" s="139"/>
      <c r="E82" s="139"/>
      <c r="F82" s="139"/>
      <c r="G82" s="139"/>
      <c r="H82" s="139"/>
      <c r="I82" s="139"/>
      <c r="J82" s="18">
        <v>4.4800000000000004</v>
      </c>
      <c r="K82" s="13">
        <f>J82*$K$19%</f>
        <v>0</v>
      </c>
      <c r="L82" s="3"/>
      <c r="M82" s="26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</row>
    <row r="83" spans="1:27" ht="12.75" customHeight="1">
      <c r="A83" s="3"/>
      <c r="B83" s="45"/>
      <c r="C83" s="143" t="s">
        <v>32</v>
      </c>
      <c r="D83" s="143"/>
      <c r="E83" s="143"/>
      <c r="F83" s="143"/>
      <c r="G83" s="143"/>
      <c r="H83" s="143"/>
      <c r="I83" s="143"/>
      <c r="J83" s="46">
        <f>J81+J82</f>
        <v>8.49</v>
      </c>
      <c r="K83" s="25">
        <f>K81+K82</f>
        <v>0</v>
      </c>
      <c r="L83" s="34"/>
      <c r="M83" s="34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</row>
    <row r="84" spans="1:27" ht="12.75" customHeight="1">
      <c r="A84" s="3"/>
      <c r="B84" s="158" t="s">
        <v>33</v>
      </c>
      <c r="C84" s="158"/>
      <c r="D84" s="158"/>
      <c r="E84" s="158"/>
      <c r="F84" s="158"/>
      <c r="G84" s="158"/>
      <c r="H84" s="158"/>
      <c r="I84" s="158"/>
      <c r="J84" s="158"/>
      <c r="K84" s="158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</row>
    <row r="85" spans="1:27" ht="12.75" customHeight="1">
      <c r="A85" s="3"/>
      <c r="B85" s="165"/>
      <c r="C85" s="165"/>
      <c r="D85" s="165"/>
      <c r="E85" s="165"/>
      <c r="F85" s="165"/>
      <c r="G85" s="165"/>
      <c r="H85" s="165"/>
      <c r="I85" s="165"/>
      <c r="J85" s="165"/>
      <c r="K85" s="165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</row>
    <row r="86" spans="1:27" ht="12.75" customHeight="1">
      <c r="A86" s="3"/>
      <c r="B86" s="162" t="s">
        <v>88</v>
      </c>
      <c r="C86" s="162"/>
      <c r="D86" s="162"/>
      <c r="E86" s="162"/>
      <c r="F86" s="162"/>
      <c r="G86" s="162"/>
      <c r="H86" s="162"/>
      <c r="I86" s="162"/>
      <c r="J86" s="162"/>
      <c r="K86" s="162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</row>
    <row r="87" spans="1:27" ht="12.75" customHeight="1">
      <c r="A87" s="3"/>
      <c r="B87" s="18"/>
      <c r="C87" s="143" t="s">
        <v>89</v>
      </c>
      <c r="D87" s="143"/>
      <c r="E87" s="143"/>
      <c r="F87" s="143"/>
      <c r="G87" s="143"/>
      <c r="H87" s="143"/>
      <c r="I87" s="143"/>
      <c r="J87" s="143"/>
      <c r="K87" s="24" t="s">
        <v>16</v>
      </c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</row>
    <row r="88" spans="1:27" ht="12.75" customHeight="1">
      <c r="A88" s="3"/>
      <c r="B88" s="18" t="s">
        <v>17</v>
      </c>
      <c r="C88" s="139" t="s">
        <v>14</v>
      </c>
      <c r="D88" s="139"/>
      <c r="E88" s="139"/>
      <c r="F88" s="139"/>
      <c r="G88" s="139"/>
      <c r="H88" s="139"/>
      <c r="I88" s="139"/>
      <c r="J88" s="139"/>
      <c r="K88" s="13">
        <f>K19</f>
        <v>0</v>
      </c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</row>
    <row r="89" spans="1:27" ht="12.75" customHeight="1">
      <c r="A89" s="3"/>
      <c r="B89" s="18" t="s">
        <v>30</v>
      </c>
      <c r="C89" s="139" t="s">
        <v>24</v>
      </c>
      <c r="D89" s="139"/>
      <c r="E89" s="139"/>
      <c r="F89" s="139"/>
      <c r="G89" s="139"/>
      <c r="H89" s="139"/>
      <c r="I89" s="139"/>
      <c r="J89" s="139"/>
      <c r="K89" s="13">
        <f>K58</f>
        <v>0</v>
      </c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</row>
    <row r="90" spans="1:27" ht="12.75" customHeight="1">
      <c r="A90" s="3"/>
      <c r="B90" s="18" t="s">
        <v>39</v>
      </c>
      <c r="C90" s="139" t="s">
        <v>90</v>
      </c>
      <c r="D90" s="139"/>
      <c r="E90" s="139"/>
      <c r="F90" s="139"/>
      <c r="G90" s="139"/>
      <c r="H90" s="139"/>
      <c r="I90" s="139"/>
      <c r="J90" s="139"/>
      <c r="K90" s="13">
        <f>K68</f>
        <v>0</v>
      </c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</row>
    <row r="91" spans="1:27" ht="12.75" customHeight="1">
      <c r="A91" s="3"/>
      <c r="B91" s="18" t="s">
        <v>41</v>
      </c>
      <c r="C91" s="139" t="s">
        <v>74</v>
      </c>
      <c r="D91" s="139"/>
      <c r="E91" s="139"/>
      <c r="F91" s="139"/>
      <c r="G91" s="139"/>
      <c r="H91" s="139"/>
      <c r="I91" s="139"/>
      <c r="J91" s="139"/>
      <c r="K91" s="13">
        <f>K83</f>
        <v>0</v>
      </c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</row>
    <row r="92" spans="1:27" ht="12.75" customHeight="1">
      <c r="A92" s="3"/>
      <c r="B92" s="47"/>
      <c r="C92" s="144" t="s">
        <v>91</v>
      </c>
      <c r="D92" s="144"/>
      <c r="E92" s="144"/>
      <c r="F92" s="144"/>
      <c r="G92" s="144"/>
      <c r="H92" s="144"/>
      <c r="I92" s="144"/>
      <c r="J92" s="144"/>
      <c r="K92" s="48">
        <f>SUM(K88:K91)</f>
        <v>0</v>
      </c>
      <c r="L92" s="49"/>
      <c r="M92" s="49"/>
      <c r="N92" s="49"/>
      <c r="O92" s="49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</row>
    <row r="93" spans="1:27" ht="23.25" customHeight="1">
      <c r="A93" s="3"/>
      <c r="B93" s="131"/>
      <c r="C93" s="131"/>
      <c r="D93" s="131"/>
      <c r="E93" s="131"/>
      <c r="F93" s="131"/>
      <c r="G93" s="131"/>
      <c r="H93" s="131"/>
      <c r="I93" s="131"/>
      <c r="J93" s="131"/>
      <c r="K93" s="131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</row>
    <row r="94" spans="1:27" ht="17.25" customHeight="1">
      <c r="A94" s="3"/>
      <c r="B94" s="135" t="s">
        <v>92</v>
      </c>
      <c r="C94" s="135"/>
      <c r="D94" s="135"/>
      <c r="E94" s="135"/>
      <c r="F94" s="135"/>
      <c r="G94" s="135"/>
      <c r="H94" s="135"/>
      <c r="I94" s="135"/>
      <c r="J94" s="135"/>
      <c r="K94" s="135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</row>
    <row r="95" spans="1:27" ht="12.75" customHeight="1">
      <c r="A95" s="3"/>
      <c r="B95" s="50" t="s">
        <v>17</v>
      </c>
      <c r="C95" s="164" t="s">
        <v>93</v>
      </c>
      <c r="D95" s="164"/>
      <c r="E95" s="6" t="s">
        <v>94</v>
      </c>
      <c r="F95" s="51" t="s">
        <v>95</v>
      </c>
      <c r="G95" s="51"/>
      <c r="H95" s="6" t="s">
        <v>96</v>
      </c>
      <c r="I95" s="154" t="s">
        <v>97</v>
      </c>
      <c r="J95" s="154"/>
      <c r="K95" s="19" t="s">
        <v>98</v>
      </c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</row>
    <row r="96" spans="1:27" ht="24.75" customHeight="1">
      <c r="A96" s="3"/>
      <c r="B96" s="21" t="s">
        <v>21</v>
      </c>
      <c r="C96" s="139" t="s">
        <v>99</v>
      </c>
      <c r="D96" s="139"/>
      <c r="E96" s="52">
        <f>'0-1'!E96</f>
        <v>0</v>
      </c>
      <c r="F96" s="52" t="str">
        <f>'0-1'!F96</f>
        <v>Taxa</v>
      </c>
      <c r="G96" s="52">
        <f>'0-1'!G96</f>
        <v>0</v>
      </c>
      <c r="H96" s="118">
        <f>'0-1'!H96</f>
        <v>0</v>
      </c>
      <c r="I96" s="181">
        <f>'0-1'!I96</f>
        <v>0</v>
      </c>
      <c r="J96" s="181"/>
      <c r="K96" s="118">
        <f>'0-1'!K96</f>
        <v>0</v>
      </c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</row>
    <row r="97" spans="1:27" ht="12.75" customHeight="1">
      <c r="A97" s="3"/>
      <c r="B97" s="21" t="s">
        <v>22</v>
      </c>
      <c r="C97" s="139" t="s">
        <v>101</v>
      </c>
      <c r="D97" s="139"/>
      <c r="E97" s="52">
        <f>'0-1'!E97</f>
        <v>8.3333333333333329E-2</v>
      </c>
      <c r="F97" s="52" t="str">
        <f>'0-1'!F97</f>
        <v>Taxa</v>
      </c>
      <c r="G97" s="52">
        <f>'0-1'!G97</f>
        <v>0</v>
      </c>
      <c r="H97" s="118">
        <f>'0-1'!H97</f>
        <v>0</v>
      </c>
      <c r="I97" s="181">
        <f>'0-1'!I97</f>
        <v>0</v>
      </c>
      <c r="J97" s="181"/>
      <c r="K97" s="118">
        <f>'0-1'!K97</f>
        <v>0</v>
      </c>
      <c r="L97" s="54"/>
      <c r="M97" s="3"/>
      <c r="N97" s="55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</row>
    <row r="98" spans="1:27" ht="12.75" customHeight="1">
      <c r="A98" s="3"/>
      <c r="B98" s="21" t="s">
        <v>102</v>
      </c>
      <c r="C98" s="139" t="s">
        <v>103</v>
      </c>
      <c r="D98" s="139"/>
      <c r="E98" s="52">
        <f>'0-1'!E98</f>
        <v>0.16666666666666666</v>
      </c>
      <c r="F98" s="52" t="str">
        <f>'0-1'!F98</f>
        <v>Taxa</v>
      </c>
      <c r="G98" s="52">
        <f>'0-1'!G98</f>
        <v>0</v>
      </c>
      <c r="H98" s="118">
        <f>'0-1'!H98</f>
        <v>0</v>
      </c>
      <c r="I98" s="181">
        <f>'0-1'!I98</f>
        <v>0</v>
      </c>
      <c r="J98" s="181"/>
      <c r="K98" s="118">
        <f>'0-1'!K98</f>
        <v>0</v>
      </c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</row>
    <row r="99" spans="1:27" ht="12.75" customHeight="1">
      <c r="A99" s="3"/>
      <c r="B99" s="21" t="s">
        <v>104</v>
      </c>
      <c r="C99" s="139" t="s">
        <v>105</v>
      </c>
      <c r="D99" s="139"/>
      <c r="E99" s="52">
        <f>'0-1'!E99</f>
        <v>8.3333333333333329E-2</v>
      </c>
      <c r="F99" s="52" t="str">
        <f>'0-1'!F99</f>
        <v>Taxa</v>
      </c>
      <c r="G99" s="52">
        <f>'0-1'!G99</f>
        <v>0</v>
      </c>
      <c r="H99" s="118">
        <f>'0-1'!H99</f>
        <v>0</v>
      </c>
      <c r="I99" s="181">
        <f>'0-1'!I99</f>
        <v>0</v>
      </c>
      <c r="J99" s="181"/>
      <c r="K99" s="118">
        <f>'0-1'!K99</f>
        <v>0</v>
      </c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</row>
    <row r="100" spans="1:27" ht="12.75" customHeight="1">
      <c r="A100" s="3"/>
      <c r="B100" s="21"/>
      <c r="C100" s="147" t="s">
        <v>32</v>
      </c>
      <c r="D100" s="147"/>
      <c r="E100" s="147"/>
      <c r="F100" s="147"/>
      <c r="G100" s="147"/>
      <c r="H100" s="147"/>
      <c r="I100" s="147"/>
      <c r="J100" s="147"/>
      <c r="K100" s="25">
        <f>SUM(K96:K99)</f>
        <v>0</v>
      </c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</row>
    <row r="101" spans="1:27" ht="12.75" customHeight="1">
      <c r="A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</row>
    <row r="102" spans="1:27" ht="12.75" customHeight="1">
      <c r="A102" s="3"/>
      <c r="B102" s="50" t="s">
        <v>30</v>
      </c>
      <c r="C102" s="153" t="s">
        <v>106</v>
      </c>
      <c r="D102" s="153"/>
      <c r="E102" s="6" t="s">
        <v>107</v>
      </c>
      <c r="F102" s="56" t="s">
        <v>108</v>
      </c>
      <c r="G102" s="56"/>
      <c r="H102" s="6" t="s">
        <v>109</v>
      </c>
      <c r="I102" s="162" t="s">
        <v>110</v>
      </c>
      <c r="J102" s="162"/>
      <c r="K102" s="163" t="s">
        <v>98</v>
      </c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</row>
    <row r="103" spans="1:27" ht="12.75" customHeight="1">
      <c r="A103" s="3"/>
      <c r="B103" s="57"/>
      <c r="C103" s="18" t="s">
        <v>111</v>
      </c>
      <c r="D103" s="18" t="s">
        <v>112</v>
      </c>
      <c r="E103" s="60"/>
      <c r="F103" s="119">
        <f>'0-1'!F103</f>
        <v>0.15</v>
      </c>
      <c r="G103" s="119"/>
      <c r="H103" s="53" t="s">
        <v>113</v>
      </c>
      <c r="I103" s="162"/>
      <c r="J103" s="162"/>
      <c r="K103" s="16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</row>
    <row r="104" spans="1:27" ht="12.75" customHeight="1">
      <c r="A104" s="4">
        <v>2024</v>
      </c>
      <c r="B104" s="21" t="s">
        <v>60</v>
      </c>
      <c r="C104" s="57" t="s">
        <v>114</v>
      </c>
      <c r="D104" s="58">
        <f>(1-F103)*((10-0)/(1+2+3+4+5+6+7+8+9+10))</f>
        <v>0.15454545454545454</v>
      </c>
      <c r="E104" s="59">
        <f>'0-1'!E104</f>
        <v>541337</v>
      </c>
      <c r="F104" s="60">
        <f t="shared" ref="F104:F114" si="2">E104*$F$103</f>
        <v>81200.55</v>
      </c>
      <c r="G104" s="60"/>
      <c r="H104" s="60">
        <f t="shared" ref="H104:H114" si="3">(E104-F104)</f>
        <v>460136.45</v>
      </c>
      <c r="I104" s="147"/>
      <c r="J104" s="147"/>
      <c r="K104" s="25">
        <f t="shared" ref="K104:K114" si="4">((H104*D104)*I104)/12</f>
        <v>0</v>
      </c>
      <c r="L104" s="61"/>
      <c r="M104" s="3"/>
      <c r="N104" s="4"/>
      <c r="O104" s="4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</row>
    <row r="105" spans="1:27" ht="12.75" customHeight="1">
      <c r="A105" s="4">
        <v>2023</v>
      </c>
      <c r="B105" s="21" t="s">
        <v>61</v>
      </c>
      <c r="C105" s="57" t="s">
        <v>115</v>
      </c>
      <c r="D105" s="58">
        <f>(1-0.15)*((10-1)/(1+2+3+4+5+6+7+8+9+10))</f>
        <v>0.1390909090909091</v>
      </c>
      <c r="E105" s="59">
        <f>'0-1'!E105</f>
        <v>491353</v>
      </c>
      <c r="F105" s="60">
        <f t="shared" si="2"/>
        <v>73702.95</v>
      </c>
      <c r="G105" s="60"/>
      <c r="H105" s="60">
        <f t="shared" si="3"/>
        <v>417650.05</v>
      </c>
      <c r="I105" s="147"/>
      <c r="J105" s="147"/>
      <c r="K105" s="25">
        <f t="shared" si="4"/>
        <v>0</v>
      </c>
      <c r="L105" s="61"/>
      <c r="M105" s="3"/>
      <c r="N105" s="4"/>
      <c r="O105" s="4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</row>
    <row r="106" spans="1:27" ht="12.75" customHeight="1">
      <c r="A106" s="4">
        <v>2022</v>
      </c>
      <c r="B106" s="21" t="s">
        <v>116</v>
      </c>
      <c r="C106" s="57" t="s">
        <v>117</v>
      </c>
      <c r="D106" s="58">
        <f>(1-0.15)*((10-2)/(1+2+3+4+5+6+7+8+9+10))</f>
        <v>0.12363636363636363</v>
      </c>
      <c r="E106" s="59">
        <f>'0-1'!E106</f>
        <v>440713</v>
      </c>
      <c r="F106" s="60">
        <f t="shared" si="2"/>
        <v>66106.95</v>
      </c>
      <c r="G106" s="60"/>
      <c r="H106" s="60">
        <f t="shared" si="3"/>
        <v>374606.05</v>
      </c>
      <c r="I106" s="147"/>
      <c r="J106" s="147"/>
      <c r="K106" s="25">
        <f t="shared" si="4"/>
        <v>0</v>
      </c>
      <c r="L106" s="61"/>
      <c r="M106" s="3"/>
      <c r="N106" s="4"/>
      <c r="O106" s="4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</row>
    <row r="107" spans="1:27" ht="12.75" customHeight="1">
      <c r="A107" s="4">
        <v>2021</v>
      </c>
      <c r="B107" s="21" t="s">
        <v>118</v>
      </c>
      <c r="C107" s="57" t="s">
        <v>119</v>
      </c>
      <c r="D107" s="58">
        <f>(1-0.15)*((10-3)/(1+2+3+4+5+6+7+8+9+10))</f>
        <v>0.10818181818181817</v>
      </c>
      <c r="E107" s="59">
        <f>'0-1'!E107</f>
        <v>354354</v>
      </c>
      <c r="F107" s="60">
        <f t="shared" si="2"/>
        <v>53153.1</v>
      </c>
      <c r="G107" s="60"/>
      <c r="H107" s="60">
        <f t="shared" si="3"/>
        <v>301200.90000000002</v>
      </c>
      <c r="I107" s="147"/>
      <c r="J107" s="147"/>
      <c r="K107" s="25">
        <f t="shared" si="4"/>
        <v>0</v>
      </c>
      <c r="L107" s="61"/>
      <c r="M107" s="3"/>
      <c r="N107" s="4"/>
      <c r="O107" s="4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</row>
    <row r="108" spans="1:27" ht="12.75" customHeight="1">
      <c r="A108" s="4">
        <v>2020</v>
      </c>
      <c r="B108" s="21" t="s">
        <v>120</v>
      </c>
      <c r="C108" s="57" t="s">
        <v>121</v>
      </c>
      <c r="D108" s="58">
        <f>(1-0.15)*((10-4)/(1+2+3+4+5+6+7+8+9+10))</f>
        <v>9.2727272727272714E-2</v>
      </c>
      <c r="E108" s="59">
        <f>'0-1'!E108</f>
        <v>301337</v>
      </c>
      <c r="F108" s="60">
        <f t="shared" si="2"/>
        <v>45200.549999999996</v>
      </c>
      <c r="G108" s="60"/>
      <c r="H108" s="60">
        <f t="shared" si="3"/>
        <v>256136.45</v>
      </c>
      <c r="I108" s="147"/>
      <c r="J108" s="147"/>
      <c r="K108" s="25">
        <f t="shared" si="4"/>
        <v>0</v>
      </c>
      <c r="L108" s="61"/>
      <c r="M108" s="3"/>
      <c r="N108" s="4"/>
      <c r="O108" s="4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</row>
    <row r="109" spans="1:27" ht="12.75" customHeight="1">
      <c r="A109" s="4">
        <v>2019</v>
      </c>
      <c r="B109" s="21" t="s">
        <v>122</v>
      </c>
      <c r="C109" s="57" t="s">
        <v>123</v>
      </c>
      <c r="D109" s="58">
        <f>(1-0.15)*((10-5)/(1+2+3+4+5+6+7+8+9+10))</f>
        <v>7.7272727272727271E-2</v>
      </c>
      <c r="E109" s="59">
        <f>'0-1'!E109</f>
        <v>267635</v>
      </c>
      <c r="F109" s="60">
        <f t="shared" si="2"/>
        <v>40145.25</v>
      </c>
      <c r="G109" s="60"/>
      <c r="H109" s="60">
        <f t="shared" si="3"/>
        <v>227489.75</v>
      </c>
      <c r="I109" s="147"/>
      <c r="J109" s="147"/>
      <c r="K109" s="25">
        <f t="shared" si="4"/>
        <v>0</v>
      </c>
      <c r="L109" s="61"/>
      <c r="M109" s="3"/>
      <c r="N109" s="4"/>
      <c r="O109" s="4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</row>
    <row r="110" spans="1:27" ht="12.75" customHeight="1">
      <c r="A110" s="4">
        <v>2018</v>
      </c>
      <c r="B110" s="21" t="s">
        <v>124</v>
      </c>
      <c r="C110" s="57" t="s">
        <v>125</v>
      </c>
      <c r="D110" s="58">
        <f>(1-0.15)*((10-6)/(1+2+3+4+5+6+7+8+9+10))</f>
        <v>6.1818181818181814E-2</v>
      </c>
      <c r="E110" s="59">
        <f>'0-1'!E110</f>
        <v>231390</v>
      </c>
      <c r="F110" s="60">
        <f t="shared" si="2"/>
        <v>34708.5</v>
      </c>
      <c r="G110" s="60"/>
      <c r="H110" s="60">
        <f t="shared" si="3"/>
        <v>196681.5</v>
      </c>
      <c r="I110" s="147"/>
      <c r="J110" s="147"/>
      <c r="K110" s="25">
        <f t="shared" si="4"/>
        <v>0</v>
      </c>
      <c r="L110" s="61"/>
      <c r="M110" s="3"/>
      <c r="N110" s="4"/>
      <c r="O110" s="4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</row>
    <row r="111" spans="1:27" ht="12.75" customHeight="1">
      <c r="A111" s="4">
        <v>2017</v>
      </c>
      <c r="B111" s="21" t="s">
        <v>126</v>
      </c>
      <c r="C111" s="57" t="s">
        <v>127</v>
      </c>
      <c r="D111" s="58">
        <f>(1-0.15)*((10-7)/(1+2+3+4+5+6+7+8+9+10))</f>
        <v>4.6363636363636357E-2</v>
      </c>
      <c r="E111" s="59">
        <f>'0-1'!E111</f>
        <v>216168</v>
      </c>
      <c r="F111" s="60">
        <f t="shared" si="2"/>
        <v>32425.199999999997</v>
      </c>
      <c r="G111" s="60"/>
      <c r="H111" s="60">
        <f t="shared" si="3"/>
        <v>183742.8</v>
      </c>
      <c r="I111" s="147"/>
      <c r="J111" s="147"/>
      <c r="K111" s="25">
        <f t="shared" si="4"/>
        <v>0</v>
      </c>
      <c r="L111" s="61"/>
      <c r="M111" s="3"/>
      <c r="N111" s="4"/>
      <c r="O111" s="4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</row>
    <row r="112" spans="1:27" ht="12.75" customHeight="1">
      <c r="A112" s="4">
        <v>2016</v>
      </c>
      <c r="B112" s="21" t="s">
        <v>128</v>
      </c>
      <c r="C112" s="57" t="s">
        <v>129</v>
      </c>
      <c r="D112" s="58">
        <f>(1-0.15)*((10-8)/(1+2+3+4+5+6+7+8+9+10))</f>
        <v>3.0909090909090907E-2</v>
      </c>
      <c r="E112" s="59">
        <f>'0-1'!E112</f>
        <v>197771</v>
      </c>
      <c r="F112" s="60">
        <f t="shared" si="2"/>
        <v>29665.649999999998</v>
      </c>
      <c r="G112" s="60"/>
      <c r="H112" s="60">
        <f t="shared" si="3"/>
        <v>168105.35</v>
      </c>
      <c r="I112" s="147"/>
      <c r="J112" s="147"/>
      <c r="K112" s="25">
        <f t="shared" si="4"/>
        <v>0</v>
      </c>
      <c r="L112" s="61"/>
      <c r="M112" s="3"/>
      <c r="N112" s="4"/>
      <c r="O112" s="4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</row>
    <row r="113" spans="1:27" ht="12.75" customHeight="1">
      <c r="A113" s="4">
        <v>2015</v>
      </c>
      <c r="B113" s="21" t="s">
        <v>130</v>
      </c>
      <c r="C113" s="57" t="s">
        <v>131</v>
      </c>
      <c r="D113" s="58">
        <f>(1-0.15)*((10-9)/(1+2+3+4+5+6+7+8+9+10))</f>
        <v>1.5454545454545453E-2</v>
      </c>
      <c r="E113" s="59">
        <f>'0-1'!E113</f>
        <v>181452</v>
      </c>
      <c r="F113" s="60">
        <f t="shared" si="2"/>
        <v>27217.8</v>
      </c>
      <c r="G113" s="60"/>
      <c r="H113" s="60">
        <f t="shared" si="3"/>
        <v>154234.20000000001</v>
      </c>
      <c r="I113" s="147"/>
      <c r="J113" s="147"/>
      <c r="K113" s="25">
        <f t="shared" si="4"/>
        <v>0</v>
      </c>
      <c r="L113" s="61"/>
      <c r="M113" s="3"/>
      <c r="N113" s="4"/>
      <c r="O113" s="4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</row>
    <row r="114" spans="1:27" ht="12.75" customHeight="1">
      <c r="A114" s="4">
        <v>2014</v>
      </c>
      <c r="B114" s="21" t="s">
        <v>132</v>
      </c>
      <c r="C114" s="57" t="s">
        <v>133</v>
      </c>
      <c r="D114" s="58">
        <f>(1-0.15)*((10-10)/(1+2+3+4+5+6+7+8+9+10))</f>
        <v>0</v>
      </c>
      <c r="E114" s="59">
        <f>'0-1'!E114</f>
        <v>171312</v>
      </c>
      <c r="F114" s="60">
        <f t="shared" si="2"/>
        <v>25696.799999999999</v>
      </c>
      <c r="G114" s="60"/>
      <c r="H114" s="60">
        <f t="shared" si="3"/>
        <v>145615.20000000001</v>
      </c>
      <c r="I114" s="156"/>
      <c r="J114" s="156"/>
      <c r="K114" s="25">
        <f t="shared" si="4"/>
        <v>0</v>
      </c>
      <c r="L114" s="61"/>
      <c r="M114" s="3"/>
      <c r="N114" s="4"/>
      <c r="O114" s="4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</row>
    <row r="115" spans="1:27" ht="15" customHeight="1">
      <c r="A115" s="3"/>
      <c r="B115" s="18"/>
      <c r="C115" s="147" t="s">
        <v>32</v>
      </c>
      <c r="D115" s="147"/>
      <c r="E115" s="147"/>
      <c r="F115" s="147"/>
      <c r="G115" s="147"/>
      <c r="H115" s="147"/>
      <c r="I115" s="147"/>
      <c r="J115" s="147"/>
      <c r="K115" s="25">
        <f>SUM(K104:K114)</f>
        <v>0</v>
      </c>
      <c r="L115" s="61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</row>
    <row r="116" spans="1:27" ht="12.75" customHeight="1">
      <c r="A116" s="3"/>
      <c r="B116" s="158" t="s">
        <v>134</v>
      </c>
      <c r="C116" s="158"/>
      <c r="D116" s="158"/>
      <c r="E116" s="158"/>
      <c r="F116" s="158"/>
      <c r="G116" s="158"/>
      <c r="H116" s="158"/>
      <c r="I116" s="158"/>
      <c r="J116" s="158"/>
      <c r="K116" s="158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</row>
    <row r="117" spans="1:27" ht="15" customHeight="1">
      <c r="A117" s="17"/>
      <c r="L117" s="3"/>
      <c r="M117" s="17"/>
      <c r="N117" s="17"/>
      <c r="O117" s="17"/>
      <c r="P117" s="17"/>
      <c r="Q117" s="17"/>
      <c r="R117" s="17"/>
      <c r="S117" s="17"/>
      <c r="T117" s="17"/>
      <c r="U117" s="17"/>
      <c r="V117" s="17"/>
      <c r="W117" s="17"/>
      <c r="X117" s="17"/>
      <c r="Y117" s="17"/>
      <c r="Z117" s="17"/>
      <c r="AA117" s="17"/>
    </row>
    <row r="118" spans="1:27" ht="15" customHeight="1">
      <c r="A118" s="17"/>
      <c r="B118" s="50" t="s">
        <v>39</v>
      </c>
      <c r="C118" s="153" t="s">
        <v>135</v>
      </c>
      <c r="D118" s="153"/>
      <c r="E118" s="6" t="s">
        <v>107</v>
      </c>
      <c r="F118" s="159" t="s">
        <v>136</v>
      </c>
      <c r="G118" s="159"/>
      <c r="H118" s="159"/>
      <c r="I118" s="154" t="s">
        <v>97</v>
      </c>
      <c r="J118" s="154"/>
      <c r="K118" s="19" t="s">
        <v>98</v>
      </c>
      <c r="L118" s="3"/>
      <c r="M118" s="3"/>
      <c r="N118" s="17"/>
      <c r="O118" s="17"/>
      <c r="P118" s="17"/>
      <c r="Q118" s="17"/>
      <c r="R118" s="17"/>
      <c r="S118" s="17"/>
      <c r="T118" s="17"/>
      <c r="U118" s="17"/>
      <c r="V118" s="17"/>
      <c r="W118" s="17"/>
      <c r="X118" s="17"/>
      <c r="Y118" s="17"/>
      <c r="Z118" s="17"/>
      <c r="AA118" s="17"/>
    </row>
    <row r="119" spans="1:27" ht="15" customHeight="1">
      <c r="A119" s="17"/>
      <c r="B119" s="57"/>
      <c r="C119" s="18" t="s">
        <v>111</v>
      </c>
      <c r="D119" s="18"/>
      <c r="E119" s="60"/>
      <c r="F119" s="180">
        <f>'0-1'!F119</f>
        <v>0.105</v>
      </c>
      <c r="G119" s="180"/>
      <c r="H119" s="180"/>
      <c r="I119" s="161" t="s">
        <v>137</v>
      </c>
      <c r="J119" s="161"/>
      <c r="K119" s="23"/>
      <c r="L119" s="64"/>
      <c r="M119" s="65"/>
      <c r="N119" s="17"/>
      <c r="O119" s="17"/>
      <c r="P119" s="17"/>
      <c r="Q119" s="17"/>
      <c r="R119" s="17"/>
      <c r="S119" s="17"/>
      <c r="T119" s="17"/>
      <c r="U119" s="17"/>
      <c r="V119" s="17"/>
      <c r="W119" s="17"/>
      <c r="X119" s="17"/>
      <c r="Y119" s="17"/>
      <c r="Z119" s="17"/>
      <c r="AA119" s="17"/>
    </row>
    <row r="120" spans="1:27" ht="15" customHeight="1">
      <c r="A120" s="17"/>
      <c r="B120" s="21" t="s">
        <v>138</v>
      </c>
      <c r="C120" s="57" t="s">
        <v>114</v>
      </c>
      <c r="D120" s="58">
        <f>F119</f>
        <v>0.105</v>
      </c>
      <c r="E120" s="60">
        <f t="shared" ref="E120:E130" si="5">E104</f>
        <v>541337</v>
      </c>
      <c r="F120" s="157">
        <f t="shared" ref="F120:F130" si="6">I104</f>
        <v>0</v>
      </c>
      <c r="G120" s="157"/>
      <c r="H120" s="157"/>
      <c r="I120" s="157"/>
      <c r="J120" s="157"/>
      <c r="K120" s="25">
        <f t="shared" ref="K120:K130" si="7">(D120*E120*F120)/12</f>
        <v>0</v>
      </c>
      <c r="L120" s="64"/>
      <c r="M120" s="3"/>
      <c r="N120" s="17"/>
      <c r="O120" s="17"/>
      <c r="P120" s="17"/>
      <c r="Q120" s="17"/>
      <c r="R120" s="17"/>
      <c r="S120" s="17"/>
      <c r="T120" s="17"/>
      <c r="U120" s="17"/>
      <c r="V120" s="17"/>
      <c r="W120" s="17"/>
      <c r="X120" s="17"/>
      <c r="Y120" s="17"/>
      <c r="Z120" s="17"/>
      <c r="AA120" s="17"/>
    </row>
    <row r="121" spans="1:27" ht="15" customHeight="1">
      <c r="A121" s="17"/>
      <c r="B121" s="21" t="s">
        <v>139</v>
      </c>
      <c r="C121" s="57" t="s">
        <v>115</v>
      </c>
      <c r="D121" s="58">
        <f>($F$119)*(1-D104)</f>
        <v>8.8772727272727267E-2</v>
      </c>
      <c r="E121" s="60">
        <f t="shared" si="5"/>
        <v>491353</v>
      </c>
      <c r="F121" s="157">
        <f t="shared" si="6"/>
        <v>0</v>
      </c>
      <c r="G121" s="157"/>
      <c r="H121" s="157"/>
      <c r="I121" s="157"/>
      <c r="J121" s="157"/>
      <c r="K121" s="25">
        <f t="shared" si="7"/>
        <v>0</v>
      </c>
      <c r="L121" s="66"/>
      <c r="M121" s="3"/>
      <c r="N121" s="17"/>
      <c r="O121" s="17"/>
      <c r="P121" s="17"/>
      <c r="Q121" s="17"/>
      <c r="R121" s="17"/>
      <c r="S121" s="17"/>
      <c r="T121" s="17"/>
      <c r="U121" s="17"/>
      <c r="V121" s="17"/>
      <c r="W121" s="17"/>
      <c r="X121" s="17"/>
      <c r="Y121" s="17"/>
      <c r="Z121" s="17"/>
      <c r="AA121" s="17"/>
    </row>
    <row r="122" spans="1:27" ht="15" customHeight="1">
      <c r="A122" s="17"/>
      <c r="B122" s="21" t="s">
        <v>140</v>
      </c>
      <c r="C122" s="57" t="s">
        <v>117</v>
      </c>
      <c r="D122" s="58">
        <f>($F$119)*(1-(D104+D105))</f>
        <v>7.4168181818181814E-2</v>
      </c>
      <c r="E122" s="60">
        <f t="shared" si="5"/>
        <v>440713</v>
      </c>
      <c r="F122" s="157">
        <f t="shared" si="6"/>
        <v>0</v>
      </c>
      <c r="G122" s="157"/>
      <c r="H122" s="157"/>
      <c r="I122" s="157"/>
      <c r="J122" s="157"/>
      <c r="K122" s="25">
        <f t="shared" si="7"/>
        <v>0</v>
      </c>
      <c r="L122" s="61"/>
      <c r="M122" s="3"/>
      <c r="N122" s="17"/>
      <c r="O122" s="17"/>
      <c r="P122" s="17"/>
      <c r="Q122" s="17"/>
      <c r="R122" s="17"/>
      <c r="S122" s="17"/>
      <c r="T122" s="17"/>
      <c r="U122" s="17"/>
      <c r="V122" s="17"/>
      <c r="W122" s="17"/>
      <c r="X122" s="17"/>
      <c r="Y122" s="17"/>
      <c r="Z122" s="17"/>
      <c r="AA122" s="17"/>
    </row>
    <row r="123" spans="1:27" ht="15" customHeight="1">
      <c r="A123" s="17"/>
      <c r="B123" s="21" t="s">
        <v>141</v>
      </c>
      <c r="C123" s="57" t="s">
        <v>119</v>
      </c>
      <c r="D123" s="58">
        <f>($F$119)*(1-(D104+D105+D106))</f>
        <v>6.1186363636363636E-2</v>
      </c>
      <c r="E123" s="60">
        <f t="shared" si="5"/>
        <v>354354</v>
      </c>
      <c r="F123" s="157">
        <f t="shared" si="6"/>
        <v>0</v>
      </c>
      <c r="G123" s="157"/>
      <c r="H123" s="157"/>
      <c r="I123" s="157"/>
      <c r="J123" s="157"/>
      <c r="K123" s="25">
        <f t="shared" si="7"/>
        <v>0</v>
      </c>
      <c r="L123" s="61"/>
      <c r="M123" s="3"/>
      <c r="N123" s="17"/>
      <c r="O123" s="17"/>
      <c r="P123" s="17"/>
      <c r="Q123" s="17"/>
      <c r="R123" s="17"/>
      <c r="S123" s="17"/>
      <c r="T123" s="17"/>
      <c r="U123" s="17"/>
      <c r="V123" s="17"/>
      <c r="W123" s="17"/>
      <c r="X123" s="17"/>
      <c r="Y123" s="17"/>
      <c r="Z123" s="17"/>
      <c r="AA123" s="17"/>
    </row>
    <row r="124" spans="1:27" ht="15" customHeight="1">
      <c r="A124" s="17"/>
      <c r="B124" s="21" t="s">
        <v>142</v>
      </c>
      <c r="C124" s="57" t="s">
        <v>121</v>
      </c>
      <c r="D124" s="58">
        <f>($F$119)*(1-(D104+D105+D106+D107))</f>
        <v>4.9827272727272734E-2</v>
      </c>
      <c r="E124" s="60">
        <f t="shared" si="5"/>
        <v>301337</v>
      </c>
      <c r="F124" s="157">
        <f t="shared" si="6"/>
        <v>0</v>
      </c>
      <c r="G124" s="157"/>
      <c r="H124" s="157"/>
      <c r="I124" s="157"/>
      <c r="J124" s="157"/>
      <c r="K124" s="25">
        <f t="shared" si="7"/>
        <v>0</v>
      </c>
      <c r="L124" s="61"/>
      <c r="M124" s="3"/>
      <c r="N124" s="17"/>
      <c r="O124" s="17"/>
      <c r="P124" s="17"/>
      <c r="Q124" s="17"/>
      <c r="R124" s="17"/>
      <c r="S124" s="17"/>
      <c r="T124" s="17"/>
      <c r="U124" s="17"/>
      <c r="V124" s="17"/>
      <c r="W124" s="17"/>
      <c r="X124" s="17"/>
      <c r="Y124" s="17"/>
      <c r="Z124" s="17"/>
      <c r="AA124" s="17"/>
    </row>
    <row r="125" spans="1:27" ht="15" customHeight="1">
      <c r="A125" s="17"/>
      <c r="B125" s="21" t="s">
        <v>143</v>
      </c>
      <c r="C125" s="57" t="s">
        <v>123</v>
      </c>
      <c r="D125" s="58">
        <f>($F$119)*(1-(D104+D105+D106+D107+D108))</f>
        <v>4.0090909090909094E-2</v>
      </c>
      <c r="E125" s="60">
        <f t="shared" si="5"/>
        <v>267635</v>
      </c>
      <c r="F125" s="157">
        <f t="shared" si="6"/>
        <v>0</v>
      </c>
      <c r="G125" s="157"/>
      <c r="H125" s="157"/>
      <c r="I125" s="157"/>
      <c r="J125" s="157"/>
      <c r="K125" s="25">
        <f t="shared" si="7"/>
        <v>0</v>
      </c>
      <c r="L125" s="61"/>
      <c r="M125" s="3"/>
      <c r="N125" s="17"/>
      <c r="O125" s="17"/>
      <c r="P125" s="17"/>
      <c r="Q125" s="17"/>
      <c r="R125" s="17"/>
      <c r="S125" s="17"/>
      <c r="T125" s="17"/>
      <c r="U125" s="17"/>
      <c r="V125" s="17"/>
      <c r="W125" s="17"/>
      <c r="X125" s="17"/>
      <c r="Y125" s="17"/>
      <c r="Z125" s="17"/>
      <c r="AA125" s="17"/>
    </row>
    <row r="126" spans="1:27" ht="15" customHeight="1">
      <c r="A126" s="17"/>
      <c r="B126" s="21" t="s">
        <v>144</v>
      </c>
      <c r="C126" s="57" t="s">
        <v>125</v>
      </c>
      <c r="D126" s="58">
        <f>($F$119)*(1-(D104+D105+D106+D107+D108+D109))</f>
        <v>3.1977272727272729E-2</v>
      </c>
      <c r="E126" s="60">
        <f t="shared" si="5"/>
        <v>231390</v>
      </c>
      <c r="F126" s="157">
        <f t="shared" si="6"/>
        <v>0</v>
      </c>
      <c r="G126" s="157"/>
      <c r="H126" s="157"/>
      <c r="I126" s="157"/>
      <c r="J126" s="157"/>
      <c r="K126" s="25">
        <f t="shared" si="7"/>
        <v>0</v>
      </c>
      <c r="L126" s="61"/>
      <c r="M126" s="3"/>
      <c r="N126" s="17"/>
      <c r="O126" s="17"/>
      <c r="P126" s="17"/>
      <c r="Q126" s="17"/>
      <c r="R126" s="17"/>
      <c r="S126" s="17"/>
      <c r="T126" s="17"/>
      <c r="U126" s="17"/>
      <c r="V126" s="17"/>
      <c r="W126" s="17"/>
      <c r="X126" s="17"/>
      <c r="Y126" s="17"/>
      <c r="Z126" s="17"/>
      <c r="AA126" s="17"/>
    </row>
    <row r="127" spans="1:27" ht="15" customHeight="1">
      <c r="A127" s="17"/>
      <c r="B127" s="21" t="s">
        <v>145</v>
      </c>
      <c r="C127" s="57" t="s">
        <v>127</v>
      </c>
      <c r="D127" s="58">
        <f>($F$119)*(1-(D104+D105+D106+D107+D108+D109+D110))</f>
        <v>2.5486363636363644E-2</v>
      </c>
      <c r="E127" s="60">
        <f t="shared" si="5"/>
        <v>216168</v>
      </c>
      <c r="F127" s="157">
        <f t="shared" si="6"/>
        <v>0</v>
      </c>
      <c r="G127" s="157"/>
      <c r="H127" s="157"/>
      <c r="I127" s="157"/>
      <c r="J127" s="157"/>
      <c r="K127" s="25">
        <f t="shared" si="7"/>
        <v>0</v>
      </c>
      <c r="L127" s="61"/>
      <c r="M127" s="3"/>
      <c r="N127" s="17"/>
      <c r="O127" s="17"/>
      <c r="P127" s="17"/>
      <c r="Q127" s="17"/>
      <c r="R127" s="17"/>
      <c r="S127" s="17"/>
      <c r="T127" s="17"/>
      <c r="U127" s="17"/>
      <c r="V127" s="17"/>
      <c r="W127" s="17"/>
      <c r="X127" s="17"/>
      <c r="Y127" s="17"/>
      <c r="Z127" s="17"/>
      <c r="AA127" s="17"/>
    </row>
    <row r="128" spans="1:27" ht="15" customHeight="1">
      <c r="A128" s="17"/>
      <c r="B128" s="21" t="s">
        <v>146</v>
      </c>
      <c r="C128" s="57" t="s">
        <v>129</v>
      </c>
      <c r="D128" s="58">
        <f>($F$119)*(1-(D104+D105+D106+D107+D108+D109+D110+D111))</f>
        <v>2.061818181818182E-2</v>
      </c>
      <c r="E128" s="60">
        <f t="shared" si="5"/>
        <v>197771</v>
      </c>
      <c r="F128" s="157">
        <f t="shared" si="6"/>
        <v>0</v>
      </c>
      <c r="G128" s="157"/>
      <c r="H128" s="157"/>
      <c r="I128" s="157"/>
      <c r="J128" s="157"/>
      <c r="K128" s="25">
        <f t="shared" si="7"/>
        <v>0</v>
      </c>
      <c r="L128" s="61"/>
      <c r="M128" s="3"/>
      <c r="N128" s="17"/>
      <c r="O128" s="17"/>
      <c r="P128" s="17"/>
      <c r="Q128" s="17"/>
      <c r="R128" s="17"/>
      <c r="S128" s="17"/>
      <c r="T128" s="17"/>
      <c r="U128" s="17"/>
      <c r="V128" s="17"/>
      <c r="W128" s="17"/>
      <c r="X128" s="17"/>
      <c r="Y128" s="17"/>
      <c r="Z128" s="17"/>
      <c r="AA128" s="17"/>
    </row>
    <row r="129" spans="1:27" ht="15" customHeight="1">
      <c r="A129" s="17"/>
      <c r="B129" s="21" t="s">
        <v>147</v>
      </c>
      <c r="C129" s="57" t="s">
        <v>131</v>
      </c>
      <c r="D129" s="58">
        <f>($F$119)*(1-(D104+D105+D106+D107+D108+D109+D110+D111+D112))</f>
        <v>1.7372727272727279E-2</v>
      </c>
      <c r="E129" s="60">
        <f t="shared" si="5"/>
        <v>181452</v>
      </c>
      <c r="F129" s="157">
        <f t="shared" si="6"/>
        <v>0</v>
      </c>
      <c r="G129" s="157"/>
      <c r="H129" s="157"/>
      <c r="I129" s="157"/>
      <c r="J129" s="157"/>
      <c r="K129" s="25">
        <f t="shared" si="7"/>
        <v>0</v>
      </c>
      <c r="L129" s="61"/>
      <c r="M129" s="3"/>
      <c r="N129" s="17"/>
      <c r="O129" s="17"/>
      <c r="P129" s="17"/>
      <c r="Q129" s="17"/>
      <c r="R129" s="17"/>
      <c r="S129" s="17"/>
      <c r="T129" s="17"/>
      <c r="U129" s="17"/>
      <c r="V129" s="17"/>
      <c r="W129" s="17"/>
      <c r="X129" s="17"/>
      <c r="Y129" s="17"/>
      <c r="Z129" s="17"/>
      <c r="AA129" s="17"/>
    </row>
    <row r="130" spans="1:27" ht="15" customHeight="1">
      <c r="A130" s="17"/>
      <c r="B130" s="21" t="s">
        <v>148</v>
      </c>
      <c r="C130" s="57" t="s">
        <v>133</v>
      </c>
      <c r="D130" s="58">
        <f>($F$119)*(1-(D104+D105+D106+D107+D108+D109+D110+D111+D112+D113))</f>
        <v>1.575E-2</v>
      </c>
      <c r="E130" s="60">
        <f t="shared" si="5"/>
        <v>171312</v>
      </c>
      <c r="F130" s="157">
        <f t="shared" si="6"/>
        <v>0</v>
      </c>
      <c r="G130" s="157"/>
      <c r="H130" s="157"/>
      <c r="I130" s="157"/>
      <c r="J130" s="157"/>
      <c r="K130" s="25">
        <f t="shared" si="7"/>
        <v>0</v>
      </c>
      <c r="L130" s="61"/>
      <c r="M130" s="3"/>
      <c r="N130" s="17"/>
      <c r="O130" s="17"/>
      <c r="P130" s="17"/>
      <c r="Q130" s="17"/>
      <c r="R130" s="17"/>
      <c r="S130" s="17"/>
      <c r="T130" s="17"/>
      <c r="U130" s="17"/>
      <c r="V130" s="17"/>
      <c r="W130" s="17"/>
      <c r="X130" s="17"/>
      <c r="Y130" s="17"/>
      <c r="Z130" s="17"/>
      <c r="AA130" s="17"/>
    </row>
    <row r="131" spans="1:27" ht="15" customHeight="1">
      <c r="A131" s="17"/>
      <c r="B131" s="21"/>
      <c r="C131" s="147" t="s">
        <v>32</v>
      </c>
      <c r="D131" s="147"/>
      <c r="E131" s="147"/>
      <c r="F131" s="147"/>
      <c r="G131" s="147"/>
      <c r="H131" s="147"/>
      <c r="I131" s="147"/>
      <c r="J131" s="147"/>
      <c r="K131" s="25">
        <f>SUM(K120:K130)</f>
        <v>0</v>
      </c>
      <c r="L131" s="67"/>
      <c r="M131" s="34"/>
      <c r="N131" s="17"/>
      <c r="O131" s="17"/>
      <c r="P131" s="17"/>
      <c r="Q131" s="17"/>
      <c r="R131" s="17"/>
      <c r="S131" s="17"/>
      <c r="T131" s="17"/>
      <c r="U131" s="17"/>
      <c r="V131" s="17"/>
      <c r="W131" s="17"/>
      <c r="X131" s="17"/>
      <c r="Y131" s="17"/>
      <c r="Z131" s="17"/>
      <c r="AA131" s="17"/>
    </row>
    <row r="132" spans="1:27" ht="15" customHeight="1">
      <c r="A132" s="3"/>
      <c r="L132" s="3"/>
      <c r="M132" s="17"/>
      <c r="N132" s="17"/>
      <c r="O132" s="17"/>
      <c r="P132" s="17"/>
      <c r="Q132" s="17"/>
      <c r="R132" s="17"/>
      <c r="S132" s="17"/>
      <c r="T132" s="17"/>
      <c r="U132" s="17"/>
      <c r="V132" s="17"/>
      <c r="W132" s="17"/>
      <c r="X132" s="17"/>
      <c r="Y132" s="17"/>
      <c r="Z132" s="17"/>
      <c r="AA132" s="17"/>
    </row>
    <row r="133" spans="1:27" ht="15" customHeight="1">
      <c r="A133" s="17"/>
      <c r="B133" s="50" t="s">
        <v>41</v>
      </c>
      <c r="C133" s="155" t="s">
        <v>149</v>
      </c>
      <c r="D133" s="155"/>
      <c r="E133" s="6" t="s">
        <v>150</v>
      </c>
      <c r="F133" s="6" t="s">
        <v>151</v>
      </c>
      <c r="G133" s="6"/>
      <c r="H133" s="6" t="s">
        <v>152</v>
      </c>
      <c r="I133" s="154" t="s">
        <v>153</v>
      </c>
      <c r="J133" s="154"/>
      <c r="K133" s="19" t="s">
        <v>98</v>
      </c>
      <c r="L133" s="3"/>
      <c r="M133" s="17"/>
      <c r="N133" s="17"/>
      <c r="O133" s="17"/>
      <c r="P133" s="17"/>
      <c r="Q133" s="17"/>
      <c r="R133" s="17"/>
      <c r="S133" s="17"/>
      <c r="T133" s="17"/>
      <c r="U133" s="17"/>
      <c r="V133" s="17"/>
      <c r="W133" s="17"/>
      <c r="X133" s="17"/>
      <c r="Y133" s="17"/>
      <c r="Z133" s="17"/>
      <c r="AA133" s="17"/>
    </row>
    <row r="134" spans="1:27" ht="12.75" customHeight="1">
      <c r="A134" s="3"/>
      <c r="B134" s="21" t="s">
        <v>154</v>
      </c>
      <c r="C134" s="139" t="s">
        <v>155</v>
      </c>
      <c r="D134" s="139"/>
      <c r="E134" s="53">
        <f>'0-1'!E134</f>
        <v>106</v>
      </c>
      <c r="F134" s="11">
        <f>'0-1'!F134</f>
        <v>20</v>
      </c>
      <c r="G134" s="11"/>
      <c r="H134" s="88">
        <f>'0-1'!H134</f>
        <v>0</v>
      </c>
      <c r="I134" s="147">
        <f>'0-1'!I134</f>
        <v>0</v>
      </c>
      <c r="J134" s="147"/>
      <c r="K134" s="23" t="e">
        <f>(H134*F134*E134)/I134</f>
        <v>#DIV/0!</v>
      </c>
      <c r="L134" s="69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</row>
    <row r="135" spans="1:27" ht="12.75" customHeight="1">
      <c r="A135" s="3"/>
      <c r="B135" s="21"/>
      <c r="C135" s="147" t="s">
        <v>32</v>
      </c>
      <c r="D135" s="147"/>
      <c r="E135" s="147"/>
      <c r="F135" s="147"/>
      <c r="G135" s="147"/>
      <c r="H135" s="147"/>
      <c r="I135" s="147"/>
      <c r="J135" s="147"/>
      <c r="K135" s="25" t="e">
        <f>SUM(K134)</f>
        <v>#DIV/0!</v>
      </c>
      <c r="L135" s="70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</row>
    <row r="136" spans="1:27" ht="12.75" customHeight="1">
      <c r="A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</row>
    <row r="137" spans="1:27" ht="12.75" customHeight="1">
      <c r="A137" s="3"/>
      <c r="B137" s="50" t="s">
        <v>43</v>
      </c>
      <c r="C137" s="153" t="s">
        <v>156</v>
      </c>
      <c r="D137" s="153"/>
      <c r="E137" s="6" t="s">
        <v>94</v>
      </c>
      <c r="F137" s="56" t="s">
        <v>95</v>
      </c>
      <c r="G137" s="56"/>
      <c r="H137" s="6" t="s">
        <v>157</v>
      </c>
      <c r="I137" s="154" t="s">
        <v>97</v>
      </c>
      <c r="J137" s="154"/>
      <c r="K137" s="19" t="s">
        <v>98</v>
      </c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</row>
    <row r="138" spans="1:27" ht="12.75" customHeight="1">
      <c r="A138" s="3"/>
      <c r="B138" s="21" t="s">
        <v>158</v>
      </c>
      <c r="C138" s="139" t="s">
        <v>159</v>
      </c>
      <c r="D138" s="139"/>
      <c r="E138" s="18">
        <f>'0-1'!E138</f>
        <v>1</v>
      </c>
      <c r="F138" s="18" t="s">
        <v>160</v>
      </c>
      <c r="G138" s="18"/>
      <c r="H138" s="71">
        <f>'0-1'!H138</f>
        <v>0</v>
      </c>
      <c r="I138" s="147">
        <f>'0-1'!I138</f>
        <v>0</v>
      </c>
      <c r="J138" s="147"/>
      <c r="K138" s="23">
        <f>H138*E138</f>
        <v>0</v>
      </c>
      <c r="O138" s="3"/>
      <c r="P138" s="3"/>
      <c r="Q138" s="72"/>
      <c r="R138" s="3"/>
      <c r="S138" s="3"/>
      <c r="T138" s="3"/>
      <c r="U138" s="3"/>
      <c r="V138" s="3"/>
      <c r="W138" s="3"/>
      <c r="X138" s="3"/>
      <c r="Y138" s="3"/>
      <c r="Z138" s="3"/>
      <c r="AA138" s="3"/>
    </row>
    <row r="139" spans="1:27" ht="12.75" customHeight="1">
      <c r="A139" s="3"/>
      <c r="B139" s="21" t="s">
        <v>161</v>
      </c>
      <c r="C139" s="139" t="s">
        <v>162</v>
      </c>
      <c r="D139" s="139"/>
      <c r="E139" s="18">
        <f>'0-1'!E139</f>
        <v>4</v>
      </c>
      <c r="F139" s="18" t="s">
        <v>160</v>
      </c>
      <c r="G139" s="18"/>
      <c r="H139" s="71">
        <f>'0-1'!H139</f>
        <v>0</v>
      </c>
      <c r="I139" s="147">
        <f>'0-1'!I139</f>
        <v>0</v>
      </c>
      <c r="J139" s="147"/>
      <c r="K139" s="23">
        <f>H139*E139</f>
        <v>0</v>
      </c>
      <c r="L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</row>
    <row r="140" spans="1:27" ht="12" customHeight="1">
      <c r="A140" s="3"/>
      <c r="B140" s="21" t="s">
        <v>163</v>
      </c>
      <c r="C140" s="139" t="s">
        <v>247</v>
      </c>
      <c r="D140" s="139"/>
      <c r="E140" s="18">
        <f>'0-1'!E140</f>
        <v>6</v>
      </c>
      <c r="F140" s="18" t="s">
        <v>165</v>
      </c>
      <c r="G140" s="18"/>
      <c r="H140" s="71">
        <f>'0-1'!H140</f>
        <v>0</v>
      </c>
      <c r="I140" s="147">
        <f>'0-1'!I140</f>
        <v>0</v>
      </c>
      <c r="J140" s="147"/>
      <c r="K140" s="23">
        <f>(H140*E140)/12</f>
        <v>0</v>
      </c>
      <c r="L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</row>
    <row r="141" spans="1:27" ht="12" customHeight="1">
      <c r="A141" s="3"/>
      <c r="B141" s="21"/>
      <c r="C141" s="147" t="s">
        <v>32</v>
      </c>
      <c r="D141" s="147"/>
      <c r="E141" s="147"/>
      <c r="F141" s="147"/>
      <c r="G141" s="147"/>
      <c r="H141" s="147"/>
      <c r="I141" s="147"/>
      <c r="J141" s="147"/>
      <c r="K141" s="25">
        <f>SUM(K138:K140)</f>
        <v>0</v>
      </c>
      <c r="L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</row>
    <row r="142" spans="1:27" ht="12.75" customHeight="1">
      <c r="A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</row>
    <row r="143" spans="1:27" ht="12.75" customHeight="1">
      <c r="A143" s="3"/>
      <c r="B143" s="50" t="s">
        <v>45</v>
      </c>
      <c r="C143" s="153" t="s">
        <v>166</v>
      </c>
      <c r="D143" s="153"/>
      <c r="E143" s="6" t="s">
        <v>94</v>
      </c>
      <c r="F143" s="56" t="s">
        <v>95</v>
      </c>
      <c r="G143" s="56"/>
      <c r="H143" s="6" t="s">
        <v>157</v>
      </c>
      <c r="I143" s="154" t="s">
        <v>97</v>
      </c>
      <c r="J143" s="154"/>
      <c r="K143" s="19" t="s">
        <v>98</v>
      </c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</row>
    <row r="144" spans="1:27" ht="12.75" customHeight="1">
      <c r="A144" s="3"/>
      <c r="B144" s="21" t="s">
        <v>167</v>
      </c>
      <c r="C144" s="139" t="s">
        <v>168</v>
      </c>
      <c r="D144" s="139"/>
      <c r="E144" s="18">
        <f>'0-1'!E144</f>
        <v>1</v>
      </c>
      <c r="F144" s="18" t="s">
        <v>160</v>
      </c>
      <c r="G144" s="18"/>
      <c r="H144" s="71">
        <f>'0-1'!H144</f>
        <v>0</v>
      </c>
      <c r="I144" s="147">
        <f>'0-1'!I144</f>
        <v>0</v>
      </c>
      <c r="J144" s="147"/>
      <c r="K144" s="23">
        <f>H144*E144</f>
        <v>0</v>
      </c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</row>
    <row r="145" spans="1:27" ht="12.75" customHeight="1">
      <c r="A145" s="3"/>
      <c r="B145" s="21"/>
      <c r="C145" s="147" t="s">
        <v>32</v>
      </c>
      <c r="D145" s="147"/>
      <c r="E145" s="147"/>
      <c r="F145" s="147"/>
      <c r="G145" s="147"/>
      <c r="H145" s="147"/>
      <c r="I145" s="147"/>
      <c r="J145" s="147"/>
      <c r="K145" s="25">
        <f>SUM(K144)</f>
        <v>0</v>
      </c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</row>
    <row r="146" spans="1:27" ht="12.75" customHeight="1">
      <c r="A146" s="3"/>
      <c r="B146" s="143" t="s">
        <v>169</v>
      </c>
      <c r="C146" s="143"/>
      <c r="D146" s="143"/>
      <c r="E146" s="143"/>
      <c r="F146" s="143"/>
      <c r="G146" s="143"/>
      <c r="H146" s="143"/>
      <c r="I146" s="143"/>
      <c r="J146" s="143"/>
      <c r="K146" s="25" t="e">
        <f>K145+K141+K135+K131+K115+K100</f>
        <v>#DIV/0!</v>
      </c>
      <c r="L146" s="3"/>
      <c r="M146" s="26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</row>
    <row r="147" spans="1:27" ht="18" customHeight="1">
      <c r="A147" s="3"/>
      <c r="B147" s="148"/>
      <c r="C147" s="148"/>
      <c r="D147" s="148"/>
      <c r="E147" s="148"/>
      <c r="F147" s="148"/>
      <c r="G147" s="148"/>
      <c r="H147" s="148"/>
      <c r="I147" s="148"/>
      <c r="J147" s="148"/>
      <c r="K147" s="148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</row>
    <row r="148" spans="1:27" ht="17.25" customHeight="1">
      <c r="A148" s="3"/>
      <c r="B148" s="135" t="s">
        <v>170</v>
      </c>
      <c r="C148" s="135"/>
      <c r="D148" s="135"/>
      <c r="E148" s="135"/>
      <c r="F148" s="135"/>
      <c r="G148" s="135"/>
      <c r="H148" s="135"/>
      <c r="I148" s="135"/>
      <c r="J148" s="135"/>
      <c r="K148" s="135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</row>
    <row r="149" spans="1:27" ht="12.75" customHeight="1">
      <c r="A149" s="3"/>
      <c r="B149" s="18" t="s">
        <v>17</v>
      </c>
      <c r="C149" s="149" t="s">
        <v>171</v>
      </c>
      <c r="D149" s="149"/>
      <c r="E149" s="149"/>
      <c r="F149" s="149"/>
      <c r="G149" s="149"/>
      <c r="H149" s="149"/>
      <c r="I149" s="73"/>
      <c r="J149" s="13">
        <f>K92</f>
        <v>0</v>
      </c>
      <c r="K149" s="1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</row>
    <row r="150" spans="1:27" ht="12.75" customHeight="1">
      <c r="A150" s="3"/>
      <c r="B150" s="18" t="s">
        <v>30</v>
      </c>
      <c r="C150" s="150" t="s">
        <v>172</v>
      </c>
      <c r="D150" s="150"/>
      <c r="E150" s="150"/>
      <c r="F150" s="150"/>
      <c r="G150" s="150"/>
      <c r="H150" s="150"/>
      <c r="I150" s="74"/>
      <c r="J150" s="13">
        <f>K100+K115+K131+K145</f>
        <v>0</v>
      </c>
      <c r="K150" s="1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</row>
    <row r="151" spans="1:27" ht="12.75" customHeight="1">
      <c r="A151" s="3"/>
      <c r="B151" s="18" t="s">
        <v>39</v>
      </c>
      <c r="C151" s="149" t="s">
        <v>173</v>
      </c>
      <c r="D151" s="149"/>
      <c r="E151" s="149"/>
      <c r="F151" s="149"/>
      <c r="G151" s="149"/>
      <c r="H151" s="149"/>
      <c r="I151" s="75"/>
      <c r="J151" s="76"/>
      <c r="K151" s="13" t="e">
        <f>K135+K141</f>
        <v>#DIV/0!</v>
      </c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</row>
    <row r="152" spans="1:27" ht="12.75" customHeight="1">
      <c r="A152" s="3"/>
      <c r="B152" s="47"/>
      <c r="C152" s="151" t="s">
        <v>174</v>
      </c>
      <c r="D152" s="151"/>
      <c r="E152" s="151"/>
      <c r="F152" s="151"/>
      <c r="G152" s="151"/>
      <c r="H152" s="151"/>
      <c r="I152" s="78"/>
      <c r="J152" s="79">
        <f>SUM(J149:J151)</f>
        <v>0</v>
      </c>
      <c r="K152" s="80" t="e">
        <f>SUM(K149:K151)</f>
        <v>#DIV/0!</v>
      </c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</row>
    <row r="153" spans="1:27" ht="32.25" customHeight="1">
      <c r="A153" s="3"/>
      <c r="B153" s="148"/>
      <c r="C153" s="148"/>
      <c r="D153" s="148"/>
      <c r="E153" s="148"/>
      <c r="F153" s="148"/>
      <c r="G153" s="148"/>
      <c r="H153" s="148"/>
      <c r="I153" s="148"/>
      <c r="J153" s="148"/>
      <c r="K153" s="148"/>
      <c r="L153" s="81"/>
      <c r="M153" s="82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</row>
    <row r="154" spans="1:27" ht="17.25" customHeight="1">
      <c r="A154" s="3"/>
      <c r="B154" s="178" t="s">
        <v>175</v>
      </c>
      <c r="C154" s="178"/>
      <c r="D154" s="178"/>
      <c r="E154" s="178"/>
      <c r="F154" s="178"/>
      <c r="G154" s="178"/>
      <c r="H154" s="178"/>
      <c r="I154" s="178"/>
      <c r="J154" s="178"/>
      <c r="K154" s="178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</row>
    <row r="155" spans="1:27" ht="12.75" customHeight="1">
      <c r="A155" s="3"/>
      <c r="B155" s="18"/>
      <c r="C155" s="144" t="s">
        <v>176</v>
      </c>
      <c r="D155" s="144"/>
      <c r="E155" s="144"/>
      <c r="F155" s="77" t="s">
        <v>28</v>
      </c>
      <c r="G155" s="143" t="s">
        <v>177</v>
      </c>
      <c r="H155" s="136" t="s">
        <v>178</v>
      </c>
      <c r="I155" s="136"/>
      <c r="J155" s="27" t="s">
        <v>179</v>
      </c>
      <c r="K155" s="27" t="s">
        <v>180</v>
      </c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</row>
    <row r="156" spans="1:27" ht="12.75" customHeight="1">
      <c r="A156" s="3"/>
      <c r="B156" s="18" t="s">
        <v>17</v>
      </c>
      <c r="C156" s="139" t="s">
        <v>181</v>
      </c>
      <c r="D156" s="139"/>
      <c r="E156" s="139"/>
      <c r="F156" s="83">
        <f>'0-1'!F156</f>
        <v>0.05</v>
      </c>
      <c r="G156" s="143"/>
      <c r="H156" s="120">
        <f>J152</f>
        <v>0</v>
      </c>
      <c r="I156" s="121" t="e">
        <f>K152</f>
        <v>#DIV/0!</v>
      </c>
      <c r="J156" s="23">
        <f>F156*H156</f>
        <v>0</v>
      </c>
      <c r="K156" s="23" t="e">
        <f>F156*I156</f>
        <v>#DIV/0!</v>
      </c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</row>
    <row r="157" spans="1:27" ht="12.75" customHeight="1">
      <c r="A157" s="3"/>
      <c r="B157" s="18" t="s">
        <v>30</v>
      </c>
      <c r="C157" s="139" t="s">
        <v>182</v>
      </c>
      <c r="D157" s="139"/>
      <c r="E157" s="139"/>
      <c r="F157" s="83">
        <f>'0-1'!F157</f>
        <v>0.1</v>
      </c>
      <c r="G157" s="143"/>
      <c r="H157" s="120">
        <f>H156+J156</f>
        <v>0</v>
      </c>
      <c r="I157" s="121" t="e">
        <f>I156+K156</f>
        <v>#DIV/0!</v>
      </c>
      <c r="J157" s="23">
        <f>F157*H157</f>
        <v>0</v>
      </c>
      <c r="K157" s="23" t="e">
        <f>F157*I157</f>
        <v>#DIV/0!</v>
      </c>
      <c r="L157" s="35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</row>
    <row r="158" spans="1:27" ht="37.5" customHeight="1">
      <c r="A158" s="3"/>
      <c r="B158" s="147" t="s">
        <v>39</v>
      </c>
      <c r="C158" s="139" t="str">
        <f>'0-1'!C158</f>
        <v>Tabela do Simples Nacional</v>
      </c>
      <c r="D158" s="47" t="str">
        <f>'0-1'!D158</f>
        <v>Anexo III</v>
      </c>
      <c r="E158" s="86">
        <v>0.06</v>
      </c>
      <c r="F158" s="179">
        <f>E158</f>
        <v>0.06</v>
      </c>
      <c r="G158" s="87" t="s">
        <v>185</v>
      </c>
      <c r="H158" s="88">
        <f>H157+J157-(E159/12)</f>
        <v>0</v>
      </c>
      <c r="I158" s="88" t="e">
        <f>I157+K157</f>
        <v>#DIV/0!</v>
      </c>
      <c r="J158" s="142">
        <f>(H158/H159)*F158</f>
        <v>0</v>
      </c>
      <c r="K158" s="142" t="e">
        <f>(I158/I159)*F158</f>
        <v>#DIV/0!</v>
      </c>
      <c r="L158" s="89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</row>
    <row r="159" spans="1:27" ht="12.75" customHeight="1">
      <c r="A159" s="3"/>
      <c r="B159" s="147"/>
      <c r="C159" s="139"/>
      <c r="D159" s="47" t="str">
        <f>'0-1'!D159</f>
        <v>Parcela Redutora (PR)</v>
      </c>
      <c r="E159" s="122">
        <v>0</v>
      </c>
      <c r="F159" s="179"/>
      <c r="G159" s="90" t="s">
        <v>248</v>
      </c>
      <c r="H159" s="91">
        <f>1-(6/100)</f>
        <v>0.94</v>
      </c>
      <c r="I159" s="91">
        <f>1-(6/100)</f>
        <v>0.94</v>
      </c>
      <c r="J159" s="142"/>
      <c r="K159" s="142"/>
      <c r="L159" s="92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</row>
    <row r="160" spans="1:27" ht="51" customHeight="1">
      <c r="A160" s="63"/>
      <c r="B160" s="137" t="s">
        <v>41</v>
      </c>
      <c r="C160" s="139" t="s">
        <v>188</v>
      </c>
      <c r="D160" s="139" t="s">
        <v>189</v>
      </c>
      <c r="E160" s="140">
        <v>2.5000000000000001E-2</v>
      </c>
      <c r="F160" s="141">
        <f>E160</f>
        <v>2.5000000000000001E-2</v>
      </c>
      <c r="G160" s="31" t="s">
        <v>190</v>
      </c>
      <c r="H160" s="88">
        <f>H158+J158</f>
        <v>0</v>
      </c>
      <c r="I160" s="88" t="e">
        <f>I158+K158</f>
        <v>#DIV/0!</v>
      </c>
      <c r="J160" s="142">
        <f>H160/H161*F160</f>
        <v>0</v>
      </c>
      <c r="K160" s="142" t="e">
        <f>I160/I161*F160</f>
        <v>#DIV/0!</v>
      </c>
      <c r="L160" s="93"/>
      <c r="M160" s="63"/>
      <c r="N160" s="63"/>
      <c r="O160" s="63"/>
      <c r="P160" s="63"/>
      <c r="Q160" s="63"/>
      <c r="R160" s="63"/>
      <c r="S160" s="63"/>
      <c r="T160" s="63"/>
      <c r="U160" s="63"/>
      <c r="V160" s="63"/>
      <c r="W160" s="63"/>
      <c r="X160" s="63"/>
      <c r="Y160" s="63"/>
      <c r="Z160" s="63"/>
      <c r="AA160" s="63"/>
    </row>
    <row r="161" spans="1:27" ht="12.75" customHeight="1">
      <c r="A161" s="63"/>
      <c r="B161" s="137"/>
      <c r="C161" s="139"/>
      <c r="D161" s="139"/>
      <c r="E161" s="140"/>
      <c r="F161" s="141"/>
      <c r="G161" s="90" t="s">
        <v>191</v>
      </c>
      <c r="H161" s="94">
        <f>1-(2.5/100)</f>
        <v>0.97499999999999998</v>
      </c>
      <c r="I161" s="94">
        <f>1-(2.5/100)</f>
        <v>0.97499999999999998</v>
      </c>
      <c r="J161" s="142"/>
      <c r="K161" s="142"/>
      <c r="L161" s="93"/>
      <c r="M161" s="63"/>
      <c r="N161" s="63"/>
      <c r="O161" s="63"/>
      <c r="P161" s="63"/>
      <c r="Q161" s="63"/>
      <c r="R161" s="63"/>
      <c r="S161" s="63"/>
      <c r="T161" s="63"/>
      <c r="U161" s="63"/>
      <c r="V161" s="63"/>
      <c r="W161" s="63"/>
      <c r="X161" s="63"/>
      <c r="Y161" s="63"/>
      <c r="Z161" s="63"/>
      <c r="AA161" s="63"/>
    </row>
    <row r="162" spans="1:27" ht="12.75" customHeight="1">
      <c r="A162" s="3"/>
      <c r="B162" s="143" t="s">
        <v>192</v>
      </c>
      <c r="C162" s="143"/>
      <c r="D162" s="143"/>
      <c r="E162" s="143"/>
      <c r="F162" s="95">
        <f>SUM(F156:F160)</f>
        <v>0.23500000000000001</v>
      </c>
      <c r="G162" s="96"/>
      <c r="H162" s="97"/>
      <c r="I162" s="98"/>
      <c r="J162" s="25">
        <f>SUM(J156:J161)</f>
        <v>0</v>
      </c>
      <c r="K162" s="25" t="e">
        <f>SUM(K156:K161)</f>
        <v>#DIV/0!</v>
      </c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</row>
    <row r="164" spans="1:27" ht="12.75" customHeight="1">
      <c r="A164" s="3"/>
      <c r="B164" s="134" t="s">
        <v>193</v>
      </c>
      <c r="C164" s="134"/>
      <c r="D164" s="134"/>
      <c r="E164" s="134"/>
      <c r="F164" s="134"/>
      <c r="G164" s="134"/>
      <c r="H164" s="134"/>
      <c r="I164" s="134"/>
      <c r="J164" s="134"/>
      <c r="K164" s="134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</row>
    <row r="165" spans="1:27" ht="12.75" customHeight="1">
      <c r="A165" s="3"/>
      <c r="B165" s="134" t="s">
        <v>194</v>
      </c>
      <c r="C165" s="134"/>
      <c r="D165" s="134"/>
      <c r="E165" s="134"/>
      <c r="F165" s="134"/>
      <c r="G165" s="134"/>
      <c r="H165" s="134"/>
      <c r="I165" s="134"/>
      <c r="J165" s="134"/>
      <c r="K165" s="134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</row>
    <row r="166" spans="1:27" ht="20.2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</row>
    <row r="167" spans="1:27" ht="17.25" customHeight="1">
      <c r="A167" s="3"/>
      <c r="B167" s="135" t="s">
        <v>195</v>
      </c>
      <c r="C167" s="135"/>
      <c r="D167" s="135"/>
      <c r="E167" s="135"/>
      <c r="F167" s="135"/>
      <c r="G167" s="135"/>
      <c r="H167" s="135"/>
      <c r="I167" s="135"/>
      <c r="J167" s="135"/>
      <c r="K167" s="135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</row>
    <row r="168" spans="1:27" ht="12.75" hidden="1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</row>
    <row r="169" spans="1:27" ht="12.75" customHeight="1">
      <c r="A169" s="3"/>
      <c r="B169" s="11" t="s">
        <v>17</v>
      </c>
      <c r="C169" s="130" t="s">
        <v>196</v>
      </c>
      <c r="D169" s="130"/>
      <c r="E169" s="130"/>
      <c r="F169" s="130"/>
      <c r="G169" s="130"/>
      <c r="H169" s="130"/>
      <c r="I169" s="130"/>
      <c r="J169" s="130"/>
      <c r="K169" s="85">
        <f>K92</f>
        <v>0</v>
      </c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</row>
    <row r="170" spans="1:27" ht="15.75" customHeight="1">
      <c r="A170" s="3"/>
      <c r="B170" s="11" t="s">
        <v>30</v>
      </c>
      <c r="C170" s="130" t="s">
        <v>197</v>
      </c>
      <c r="D170" s="130"/>
      <c r="E170" s="130"/>
      <c r="F170" s="130"/>
      <c r="G170" s="130"/>
      <c r="H170" s="130"/>
      <c r="I170" s="130"/>
      <c r="J170" s="130"/>
      <c r="K170" s="85" t="e">
        <f>K146</f>
        <v>#DIV/0!</v>
      </c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</row>
    <row r="171" spans="1:27" ht="15.75" customHeight="1">
      <c r="A171" s="3"/>
      <c r="B171" s="11" t="s">
        <v>39</v>
      </c>
      <c r="C171" s="130" t="s">
        <v>198</v>
      </c>
      <c r="D171" s="130"/>
      <c r="E171" s="130"/>
      <c r="F171" s="130"/>
      <c r="G171" s="130"/>
      <c r="H171" s="130"/>
      <c r="I171" s="130"/>
      <c r="J171" s="130"/>
      <c r="K171" s="99" t="e">
        <f>J162+K162</f>
        <v>#DIV/0!</v>
      </c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</row>
    <row r="172" spans="1:27" ht="15.75" customHeight="1">
      <c r="A172" s="3"/>
      <c r="B172" s="36"/>
      <c r="C172" s="136" t="s">
        <v>199</v>
      </c>
      <c r="D172" s="136"/>
      <c r="E172" s="136"/>
      <c r="F172" s="136"/>
      <c r="G172" s="136"/>
      <c r="H172" s="136"/>
      <c r="I172" s="136"/>
      <c r="J172" s="136"/>
      <c r="K172" s="100" t="e">
        <f>SUM(K169:K171)-0.01</f>
        <v>#DIV/0!</v>
      </c>
      <c r="L172" s="81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</row>
    <row r="173" spans="1:27" ht="15.75" customHeight="1">
      <c r="A173" s="3"/>
      <c r="B173" s="36"/>
      <c r="C173" s="130" t="s">
        <v>200</v>
      </c>
      <c r="D173" s="130"/>
      <c r="E173" s="130"/>
      <c r="F173" s="130"/>
      <c r="G173" s="130"/>
      <c r="H173" s="130"/>
      <c r="I173" s="130"/>
      <c r="J173" s="130"/>
      <c r="K173" s="100" t="e">
        <f>K172/(E134*F134)</f>
        <v>#DIV/0!</v>
      </c>
      <c r="L173" s="101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</row>
    <row r="174" spans="1:27" ht="15.75" customHeight="1">
      <c r="A174" s="3"/>
      <c r="B174" s="36"/>
      <c r="C174" s="130" t="s">
        <v>201</v>
      </c>
      <c r="D174" s="130"/>
      <c r="E174" s="130"/>
      <c r="F174" s="130"/>
      <c r="G174" s="130"/>
      <c r="H174" s="130"/>
      <c r="I174" s="130"/>
      <c r="J174" s="130"/>
      <c r="K174" s="100" t="e">
        <f>(K152+K162)/(E134*F134)</f>
        <v>#DIV/0!</v>
      </c>
      <c r="L174" s="101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</row>
    <row r="175" spans="1:27" ht="15.75" customHeight="1">
      <c r="A175" s="3"/>
      <c r="B175" s="36"/>
      <c r="C175" s="130" t="s">
        <v>202</v>
      </c>
      <c r="D175" s="130"/>
      <c r="E175" s="130"/>
      <c r="F175" s="130"/>
      <c r="G175" s="130"/>
      <c r="H175" s="130"/>
      <c r="I175" s="130"/>
      <c r="J175" s="130"/>
      <c r="K175" s="100">
        <f>J152+J162</f>
        <v>0</v>
      </c>
      <c r="L175" s="101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</row>
    <row r="176" spans="1:27" ht="15.75" customHeight="1">
      <c r="A176" s="3"/>
      <c r="B176" s="36"/>
      <c r="C176" s="130" t="s">
        <v>203</v>
      </c>
      <c r="D176" s="130"/>
      <c r="E176" s="130"/>
      <c r="F176" s="130"/>
      <c r="G176" s="130"/>
      <c r="H176" s="130"/>
      <c r="I176" s="130"/>
      <c r="J176" s="130"/>
      <c r="K176" s="100" t="e">
        <f>K152+K162</f>
        <v>#DIV/0!</v>
      </c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</row>
    <row r="177" spans="1:27" ht="15.75" customHeight="1">
      <c r="A177" s="3"/>
      <c r="B177" s="102"/>
      <c r="C177" s="103"/>
      <c r="D177" s="104"/>
      <c r="E177" s="104"/>
      <c r="F177" s="104"/>
      <c r="G177" s="104"/>
      <c r="H177" s="104"/>
      <c r="I177" s="104"/>
      <c r="J177" s="104"/>
      <c r="K177" s="105"/>
      <c r="L177" s="3"/>
      <c r="M177" s="81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</row>
    <row r="178" spans="1:27" ht="15.75" customHeight="1">
      <c r="A178" s="3"/>
      <c r="B178" s="102"/>
      <c r="C178" s="103"/>
      <c r="D178" s="104"/>
      <c r="E178" s="104"/>
      <c r="F178" s="104"/>
      <c r="G178" s="104"/>
      <c r="H178" s="104"/>
      <c r="I178" s="104"/>
      <c r="J178" s="104"/>
      <c r="K178" s="105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</row>
    <row r="179" spans="1:27" ht="15.7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106" t="str">
        <f>'0-1'!K179</f>
        <v>Santa Maria, 24 de agosto de 2024.</v>
      </c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</row>
    <row r="180" spans="1:27" ht="15.7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</row>
    <row r="181" spans="1:27" ht="15.75" customHeight="1">
      <c r="A181" s="3"/>
      <c r="B181" s="131" t="s">
        <v>206</v>
      </c>
      <c r="C181" s="131"/>
      <c r="D181" s="131"/>
      <c r="E181" s="3"/>
      <c r="F181" s="3"/>
      <c r="G181" s="3"/>
      <c r="H181" s="3"/>
      <c r="I181" s="3"/>
      <c r="J181" s="3"/>
      <c r="K181" s="106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</row>
    <row r="182" spans="1:27" ht="15" customHeight="1">
      <c r="A182" s="3"/>
      <c r="B182" s="132" t="s">
        <v>207</v>
      </c>
      <c r="C182" s="132"/>
      <c r="D182" s="132"/>
      <c r="E182" s="3"/>
      <c r="F182" s="3"/>
      <c r="G182" s="3"/>
      <c r="H182" s="132"/>
      <c r="I182" s="132"/>
      <c r="J182" s="132"/>
      <c r="K182" s="132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</row>
    <row r="183" spans="1:27" ht="15.7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</row>
    <row r="184" spans="1:27" ht="15.75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</row>
    <row r="185" spans="1:27" ht="15.75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</row>
    <row r="186" spans="1:27" ht="15.75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</row>
    <row r="187" spans="1:27" ht="15.75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</row>
    <row r="188" spans="1:27" ht="15.75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</row>
    <row r="189" spans="1:27" ht="15.75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</row>
    <row r="190" spans="1:27" ht="15.75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</row>
    <row r="191" spans="1:27" ht="15.75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</row>
    <row r="192" spans="1:27" ht="15.75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</row>
    <row r="193" spans="1:27" ht="15.75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</row>
    <row r="194" spans="1:27" ht="15.75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</row>
    <row r="195" spans="1:27" ht="15.75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</row>
    <row r="196" spans="1:27" ht="15.7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</row>
    <row r="197" spans="1:27" ht="15.75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</row>
    <row r="198" spans="1:27" ht="15.75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</row>
    <row r="199" spans="1:27" ht="15.75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</row>
    <row r="200" spans="1:27" ht="15.75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</row>
    <row r="201" spans="1:27" ht="15.75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</row>
    <row r="202" spans="1:27" ht="15.75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</row>
    <row r="203" spans="1:27" ht="15.75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</row>
    <row r="204" spans="1:27" ht="15.75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</row>
    <row r="205" spans="1:27" ht="15.75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</row>
    <row r="206" spans="1:27" ht="15.75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</row>
    <row r="207" spans="1:27" ht="15.75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</row>
    <row r="208" spans="1:27" ht="15.75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</row>
    <row r="209" spans="1:27" ht="15.75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</row>
    <row r="210" spans="1:27" ht="15.75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</row>
    <row r="211" spans="1:27" ht="15.75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</row>
    <row r="212" spans="1:27" ht="15.75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</row>
    <row r="213" spans="1:27" ht="15.75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</row>
    <row r="214" spans="1:27" ht="15.75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</row>
    <row r="215" spans="1:27" ht="15.75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</row>
    <row r="216" spans="1:27" ht="15.75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</row>
    <row r="217" spans="1:27" ht="15.75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</row>
    <row r="218" spans="1:27" ht="15.75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</row>
    <row r="219" spans="1:27" ht="15.75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</row>
    <row r="220" spans="1:27" ht="15.75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</row>
    <row r="221" spans="1:27" ht="15.75" customHeight="1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</row>
    <row r="222" spans="1:27" ht="15.75" customHeight="1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</row>
    <row r="223" spans="1:27" ht="15.75" customHeight="1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</row>
    <row r="224" spans="1:27" ht="15.75" customHeight="1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</row>
    <row r="225" spans="1:27" ht="15.75" customHeight="1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</row>
    <row r="226" spans="1:27" ht="15.75" customHeight="1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5.75" customHeight="1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</row>
    <row r="228" spans="1:27" ht="15.75" customHeight="1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</row>
    <row r="229" spans="1:27" ht="15.75" customHeight="1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</row>
    <row r="230" spans="1:27" ht="15.75" customHeight="1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</row>
    <row r="231" spans="1:27" ht="15.75" customHeight="1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</row>
    <row r="232" spans="1:27" ht="15.75" customHeight="1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</row>
    <row r="233" spans="1:27" ht="15.75" customHeight="1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</row>
    <row r="234" spans="1:27" ht="15.75" customHeight="1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</row>
    <row r="235" spans="1:27" ht="15.75" customHeight="1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</row>
    <row r="236" spans="1:27" ht="15.75" customHeight="1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</row>
    <row r="237" spans="1:27" ht="15.75" customHeight="1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</row>
    <row r="238" spans="1:27" ht="15.75" customHeight="1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</row>
    <row r="239" spans="1:27" ht="15.75" customHeight="1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</row>
    <row r="240" spans="1:27" ht="15.75" customHeight="1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</row>
    <row r="241" spans="1:27" ht="15.75" customHeight="1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</row>
    <row r="242" spans="1:27" ht="15.75" customHeight="1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</row>
    <row r="243" spans="1:27" ht="15.75" customHeight="1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</row>
    <row r="244" spans="1:27" ht="15.75" customHeight="1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</row>
    <row r="245" spans="1:27" ht="15.75" customHeight="1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</row>
    <row r="246" spans="1:27" ht="15.75" customHeight="1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</row>
    <row r="247" spans="1:27" ht="15.75" customHeight="1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</row>
    <row r="248" spans="1:27" ht="15.75" customHeight="1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</row>
    <row r="249" spans="1:27" ht="15.75" customHeight="1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</row>
    <row r="250" spans="1:27" ht="15.75" customHeight="1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</row>
    <row r="251" spans="1:27" ht="15.75" customHeight="1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</row>
    <row r="252" spans="1:27" ht="15.75" customHeight="1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</row>
    <row r="253" spans="1:27" ht="15.75" customHeight="1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</row>
    <row r="254" spans="1:27" ht="15.75" customHeight="1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</row>
    <row r="255" spans="1:27" ht="15.75" customHeight="1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</row>
    <row r="256" spans="1:27" ht="15.75" customHeight="1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</row>
    <row r="257" spans="1:27" ht="15.75" customHeight="1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</row>
    <row r="258" spans="1:27" ht="15.75" customHeight="1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</row>
    <row r="259" spans="1:27" ht="15.75" customHeight="1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</row>
    <row r="260" spans="1:27" ht="15.75" customHeight="1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</row>
    <row r="261" spans="1:27" ht="15.75" customHeight="1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</row>
    <row r="262" spans="1:27" ht="15.75" customHeight="1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</row>
    <row r="263" spans="1:27" ht="15.75" customHeight="1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</row>
    <row r="264" spans="1:27" ht="15.75" customHeight="1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</row>
    <row r="265" spans="1:27" ht="15.75" customHeight="1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</row>
    <row r="266" spans="1:27" ht="15.75" customHeight="1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</row>
    <row r="267" spans="1:27" ht="15.75" customHeight="1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</row>
    <row r="268" spans="1:27" ht="15.75" customHeight="1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</row>
    <row r="269" spans="1:27" ht="15.75" customHeight="1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</row>
    <row r="270" spans="1:27" ht="15.75" customHeight="1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</row>
    <row r="271" spans="1:27" ht="15.75" customHeight="1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</row>
    <row r="272" spans="1:27" ht="15.75" customHeight="1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</row>
    <row r="273" spans="1:27" ht="15.75" customHeight="1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</row>
    <row r="274" spans="1:27" ht="15.75" customHeight="1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</row>
    <row r="275" spans="1:27" ht="15.75" customHeight="1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</row>
    <row r="276" spans="1:27" ht="15.75" customHeight="1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</row>
    <row r="277" spans="1:27" ht="15.75" customHeight="1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</row>
    <row r="278" spans="1:27" ht="15.75" customHeight="1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</row>
    <row r="279" spans="1:27" ht="15.75" customHeight="1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</row>
    <row r="280" spans="1:27" ht="15.75" customHeight="1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</row>
    <row r="281" spans="1:27" ht="15.75" customHeight="1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</row>
    <row r="282" spans="1:27" ht="15.75" customHeight="1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</row>
    <row r="283" spans="1:27" ht="15.75" customHeight="1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</row>
    <row r="284" spans="1:27" ht="15.75" customHeight="1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</row>
    <row r="285" spans="1:27" ht="15.75" customHeight="1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</row>
    <row r="286" spans="1:27" ht="15.75" customHeight="1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</row>
    <row r="287" spans="1:27" ht="15.75" customHeight="1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</row>
    <row r="288" spans="1:27" ht="15.75" customHeight="1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</row>
    <row r="289" spans="1:27" ht="15.75" customHeight="1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</row>
    <row r="290" spans="1:27" ht="15.75" customHeight="1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</row>
    <row r="291" spans="1:27" ht="15.75" customHeight="1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</row>
    <row r="292" spans="1:27" ht="15.75" customHeight="1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</row>
    <row r="293" spans="1:27" ht="15.75" customHeight="1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</row>
    <row r="294" spans="1:27" ht="15.75" customHeight="1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</row>
    <row r="295" spans="1:27" ht="15.75" customHeight="1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</row>
    <row r="296" spans="1:27" ht="15.75" customHeight="1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</row>
    <row r="297" spans="1:27" ht="15.75" customHeight="1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</row>
    <row r="298" spans="1:27" ht="15.75" customHeight="1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</row>
    <row r="299" spans="1:27" ht="15.75" customHeight="1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</row>
    <row r="300" spans="1:27" ht="15.75" customHeight="1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</row>
    <row r="301" spans="1:27" ht="15.75" customHeight="1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</row>
    <row r="302" spans="1:27" ht="15.75" customHeight="1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</row>
    <row r="303" spans="1:27" ht="15.75" customHeight="1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</row>
    <row r="304" spans="1:27" ht="15.75" customHeight="1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</row>
    <row r="305" spans="1:27" ht="15.75" customHeight="1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</row>
    <row r="306" spans="1:27" ht="15.75" customHeight="1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</row>
    <row r="307" spans="1:27" ht="15.75" customHeight="1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</row>
    <row r="308" spans="1:27" ht="15.75" customHeight="1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</row>
    <row r="309" spans="1:27" ht="15.75" customHeight="1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</row>
    <row r="310" spans="1:27" ht="15.75" customHeight="1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</row>
    <row r="311" spans="1:27" ht="15.75" customHeight="1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</row>
    <row r="312" spans="1:27" ht="15.75" customHeight="1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</row>
    <row r="313" spans="1:27" ht="15.75" customHeight="1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</row>
    <row r="314" spans="1:27" ht="15.75" customHeight="1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</row>
    <row r="315" spans="1:27" ht="15.75" customHeight="1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</row>
    <row r="316" spans="1:27" ht="15.75" customHeight="1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</row>
    <row r="317" spans="1:27" ht="15.75" customHeight="1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</row>
    <row r="318" spans="1:27" ht="15.75" customHeight="1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</row>
    <row r="319" spans="1:27" ht="15.75" customHeight="1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</row>
    <row r="320" spans="1:27" ht="15.75" customHeight="1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</row>
    <row r="321" spans="1:27" ht="15.75" customHeight="1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</row>
    <row r="322" spans="1:27" ht="15.75" customHeight="1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</row>
    <row r="323" spans="1:27" ht="15.75" customHeight="1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</row>
    <row r="324" spans="1:27" ht="15.75" customHeight="1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</row>
    <row r="325" spans="1:27" ht="15.75" customHeight="1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</row>
    <row r="326" spans="1:27" ht="15.75" customHeight="1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</row>
    <row r="327" spans="1:27" ht="15.75" customHeight="1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</row>
    <row r="328" spans="1:27" ht="15.75" customHeight="1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</row>
    <row r="329" spans="1:27" ht="15.75" customHeight="1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</row>
    <row r="330" spans="1:27" ht="15.75" customHeight="1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</row>
    <row r="331" spans="1:27" ht="15.75" customHeight="1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</row>
    <row r="332" spans="1:27" ht="15.75" customHeight="1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</row>
    <row r="333" spans="1:27" ht="15.75" customHeight="1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</row>
    <row r="334" spans="1:27" ht="15.75" customHeight="1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</row>
    <row r="335" spans="1:27" ht="15.75" customHeight="1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</row>
    <row r="336" spans="1:27" ht="15.75" customHeight="1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</row>
    <row r="337" spans="1:27" ht="15.75" customHeight="1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</row>
    <row r="338" spans="1:27" ht="15.75" customHeight="1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</row>
    <row r="339" spans="1:27" ht="15.75" customHeight="1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</row>
    <row r="340" spans="1:27" ht="15.75" customHeight="1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</row>
    <row r="341" spans="1:27" ht="15.75" customHeight="1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</row>
    <row r="342" spans="1:27" ht="15.75" customHeight="1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</row>
    <row r="343" spans="1:27" ht="15.75" customHeight="1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</row>
    <row r="344" spans="1:27" ht="15.75" customHeight="1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</row>
    <row r="345" spans="1:27" ht="15.75" customHeight="1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</row>
    <row r="346" spans="1:27" ht="15.75" customHeight="1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</row>
    <row r="347" spans="1:27" ht="15.75" customHeight="1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</row>
    <row r="348" spans="1:27" ht="15.75" customHeight="1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</row>
    <row r="349" spans="1:27" ht="15.75" customHeight="1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</row>
    <row r="350" spans="1:27" ht="15.75" customHeight="1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</row>
    <row r="351" spans="1:27" ht="15.75" customHeight="1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</row>
    <row r="352" spans="1:27" ht="15.75" customHeight="1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</row>
    <row r="353" spans="1:27" ht="15.75" customHeight="1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</row>
    <row r="354" spans="1:27" ht="15.75" customHeight="1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</row>
    <row r="355" spans="1:27" ht="15.75" customHeight="1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</row>
    <row r="356" spans="1:27" ht="15.75" customHeight="1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</row>
    <row r="357" spans="1:27" ht="15.75" customHeight="1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</row>
    <row r="358" spans="1:27" ht="15.75" customHeight="1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</row>
    <row r="359" spans="1:27" ht="15.75" customHeight="1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</row>
    <row r="360" spans="1:27" ht="15.75" customHeight="1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</row>
    <row r="361" spans="1:27" ht="15.75" customHeight="1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</row>
    <row r="362" spans="1:27" ht="15.75" customHeight="1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</row>
    <row r="363" spans="1:27" ht="15.75" customHeight="1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</row>
    <row r="364" spans="1:27" ht="15.75" customHeight="1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</row>
    <row r="365" spans="1:27" ht="15.75" customHeight="1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</row>
    <row r="366" spans="1:27" ht="15.75" customHeight="1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</row>
    <row r="367" spans="1:27" ht="15.75" customHeight="1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</row>
    <row r="368" spans="1:27" ht="15.75" customHeight="1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</row>
    <row r="369" spans="1:27" ht="15.75" customHeight="1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</row>
    <row r="370" spans="1:27" ht="15.75" customHeight="1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</row>
    <row r="371" spans="1:27" ht="15.75" customHeight="1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</row>
    <row r="372" spans="1:27" ht="15.75" customHeight="1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</row>
    <row r="373" spans="1:27" ht="15.75" customHeight="1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</row>
    <row r="374" spans="1:27" ht="15.75" customHeight="1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</row>
    <row r="375" spans="1:27" ht="15.75" customHeight="1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</row>
    <row r="376" spans="1:27" ht="15.75" customHeight="1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</row>
    <row r="377" spans="1:27" ht="15.75" customHeight="1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</row>
    <row r="378" spans="1:27" ht="15.75" customHeight="1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</row>
    <row r="379" spans="1:27" ht="15.75" customHeight="1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</row>
    <row r="380" spans="1:27" ht="15.75" customHeight="1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</row>
    <row r="381" spans="1:27" ht="15.75" customHeight="1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</row>
    <row r="382" spans="1:27" ht="15.75" customHeight="1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</row>
    <row r="383" spans="1:27" ht="15.75" customHeight="1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</row>
    <row r="384" spans="1:27" ht="15.75" customHeight="1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</row>
    <row r="385" spans="1:27" ht="15.75" customHeight="1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</row>
    <row r="386" spans="1:27" ht="15.75" customHeight="1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</row>
    <row r="387" spans="1:27" ht="15.75" customHeight="1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</row>
    <row r="388" spans="1:27" ht="15.75" customHeight="1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</row>
    <row r="389" spans="1:27" ht="15.75" customHeight="1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</row>
    <row r="390" spans="1:27" ht="15.75" customHeight="1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</row>
    <row r="391" spans="1:27" ht="15.75" customHeight="1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</row>
    <row r="392" spans="1:27" ht="15.75" customHeight="1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</row>
    <row r="393" spans="1:27" ht="15.75" customHeight="1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</row>
    <row r="394" spans="1:27" ht="15.75" customHeight="1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</row>
    <row r="395" spans="1:27" ht="15.75" customHeight="1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</row>
    <row r="396" spans="1:27" ht="15.75" customHeight="1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</row>
    <row r="397" spans="1:27" ht="15.75" customHeight="1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</row>
    <row r="398" spans="1:27" ht="15.75" customHeight="1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</row>
    <row r="399" spans="1:27" ht="15.75" customHeight="1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</row>
    <row r="400" spans="1:27" ht="15.75" customHeight="1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</row>
    <row r="401" spans="1:27" ht="15.75" customHeight="1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</row>
    <row r="402" spans="1:27" ht="15.75" customHeight="1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</row>
    <row r="403" spans="1:27" ht="15.75" customHeight="1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</row>
    <row r="404" spans="1:27" ht="15.75" customHeight="1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</row>
    <row r="405" spans="1:27" ht="15.75" customHeight="1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</row>
    <row r="406" spans="1:27" ht="15.75" customHeight="1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</row>
    <row r="407" spans="1:27" ht="15.75" customHeight="1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</row>
    <row r="408" spans="1:27" ht="15.75" customHeight="1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</row>
    <row r="409" spans="1:27" ht="15.75" customHeight="1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</row>
    <row r="410" spans="1:27" ht="15.75" customHeight="1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</row>
    <row r="411" spans="1:27" ht="15.75" customHeight="1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</row>
    <row r="412" spans="1:27" ht="15.75" customHeight="1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</row>
    <row r="413" spans="1:27" ht="15.75" customHeight="1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</row>
    <row r="414" spans="1:27" ht="15.75" customHeight="1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</row>
    <row r="415" spans="1:27" ht="15.75" customHeight="1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</row>
    <row r="416" spans="1:27" ht="15.75" customHeight="1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</row>
    <row r="417" spans="1:27" ht="15.75" customHeight="1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</row>
    <row r="418" spans="1:27" ht="15.75" customHeight="1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</row>
    <row r="419" spans="1:27" ht="15.75" customHeight="1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</row>
    <row r="420" spans="1:27" ht="15.75" customHeight="1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</row>
    <row r="421" spans="1:27" ht="15.75" customHeight="1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</row>
    <row r="422" spans="1:27" ht="15.75" customHeight="1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</row>
    <row r="423" spans="1:27" ht="15.75" customHeight="1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</row>
    <row r="424" spans="1:27" ht="15.75" customHeight="1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</row>
    <row r="425" spans="1:27" ht="15.75" customHeight="1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</row>
    <row r="426" spans="1:27" ht="15.75" customHeight="1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</row>
    <row r="427" spans="1:27" ht="15.75" customHeight="1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</row>
    <row r="428" spans="1:27" ht="15.75" customHeight="1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</row>
    <row r="429" spans="1:27" ht="15.75" customHeight="1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</row>
    <row r="430" spans="1:27" ht="15.75" customHeight="1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</row>
    <row r="431" spans="1:27" ht="15.75" customHeight="1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</row>
    <row r="432" spans="1:27" ht="15.75" customHeight="1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</row>
    <row r="433" spans="1:27" ht="15.75" customHeight="1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  <c r="AA433" s="3"/>
    </row>
    <row r="434" spans="1:27" ht="15.75" customHeight="1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  <c r="AA434" s="3"/>
    </row>
    <row r="435" spans="1:27" ht="15.75" customHeight="1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  <c r="AA435" s="3"/>
    </row>
    <row r="436" spans="1:27" ht="15.75" customHeight="1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  <c r="AA436" s="3"/>
    </row>
    <row r="437" spans="1:27" ht="15.75" customHeight="1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  <c r="AA437" s="3"/>
    </row>
    <row r="438" spans="1:27" ht="15.75" customHeight="1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  <c r="AA438" s="3"/>
    </row>
    <row r="439" spans="1:27" ht="15.75" customHeight="1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  <c r="AA439" s="3"/>
    </row>
    <row r="440" spans="1:27" ht="15.75" customHeight="1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  <c r="AA440" s="3"/>
    </row>
    <row r="441" spans="1:27" ht="15.75" customHeight="1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  <c r="AA441" s="3"/>
    </row>
    <row r="442" spans="1:27" ht="15.75" customHeight="1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  <c r="AA442" s="3"/>
    </row>
    <row r="443" spans="1:27" ht="15.75" customHeight="1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  <c r="AA443" s="3"/>
    </row>
    <row r="444" spans="1:27" ht="15.75" customHeight="1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  <c r="AA444" s="3"/>
    </row>
    <row r="445" spans="1:27" ht="15.75" customHeight="1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  <c r="AA445" s="3"/>
    </row>
    <row r="446" spans="1:27" ht="15.75" customHeight="1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  <c r="AA446" s="3"/>
    </row>
    <row r="447" spans="1:27" ht="15.75" customHeight="1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  <c r="AA447" s="3"/>
    </row>
    <row r="448" spans="1:27" ht="15.75" customHeight="1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  <c r="AA448" s="3"/>
    </row>
    <row r="449" spans="1:27" ht="15.75" customHeight="1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  <c r="AA449" s="3"/>
    </row>
    <row r="450" spans="1:27" ht="15.75" customHeight="1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  <c r="AA450" s="3"/>
    </row>
    <row r="451" spans="1:27" ht="15.75" customHeight="1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  <c r="AA451" s="3"/>
    </row>
    <row r="452" spans="1:27" ht="15.75" customHeight="1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  <c r="AA452" s="3"/>
    </row>
    <row r="453" spans="1:27" ht="15.75" customHeight="1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  <c r="AA453" s="3"/>
    </row>
    <row r="454" spans="1:27" ht="15.75" customHeight="1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  <c r="AA454" s="3"/>
    </row>
    <row r="455" spans="1:27" ht="15.75" customHeight="1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  <c r="AA455" s="3"/>
    </row>
    <row r="456" spans="1:27" ht="15.75" customHeight="1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  <c r="AA456" s="3"/>
    </row>
    <row r="457" spans="1:27" ht="15.75" customHeight="1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  <c r="AA457" s="3"/>
    </row>
    <row r="458" spans="1:27" ht="15.75" customHeight="1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  <c r="AA458" s="3"/>
    </row>
    <row r="459" spans="1:27" ht="15.75" customHeight="1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  <c r="AA459" s="3"/>
    </row>
    <row r="460" spans="1:27" ht="15.75" customHeight="1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  <c r="AA460" s="3"/>
    </row>
    <row r="461" spans="1:27" ht="15.75" customHeight="1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  <c r="AA461" s="3"/>
    </row>
    <row r="462" spans="1:27" ht="15.75" customHeight="1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  <c r="AA462" s="3"/>
    </row>
    <row r="463" spans="1:27" ht="15.75" customHeight="1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  <c r="AA463" s="3"/>
    </row>
    <row r="464" spans="1:27" ht="15.75" customHeight="1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  <c r="AA464" s="3"/>
    </row>
    <row r="465" spans="1:27" ht="15.75" customHeight="1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  <c r="AA465" s="3"/>
    </row>
    <row r="466" spans="1:27" ht="15.75" customHeight="1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  <c r="AA466" s="3"/>
    </row>
    <row r="467" spans="1:27" ht="15.75" customHeight="1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  <c r="AA467" s="3"/>
    </row>
    <row r="468" spans="1:27" ht="15.75" customHeight="1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  <c r="AA468" s="3"/>
    </row>
    <row r="469" spans="1:27" ht="15.75" customHeight="1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  <c r="AA469" s="3"/>
    </row>
    <row r="470" spans="1:27" ht="15.75" customHeight="1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  <c r="AA470" s="3"/>
    </row>
    <row r="471" spans="1:27" ht="15.75" customHeight="1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  <c r="AA471" s="3"/>
    </row>
    <row r="472" spans="1:27" ht="15.75" customHeight="1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  <c r="AA472" s="3"/>
    </row>
    <row r="473" spans="1:27" ht="15.75" customHeight="1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  <c r="AA473" s="3"/>
    </row>
    <row r="474" spans="1:27" ht="15.75" customHeight="1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  <c r="AA474" s="3"/>
    </row>
    <row r="475" spans="1:27" ht="15.75" customHeight="1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  <c r="AA475" s="3"/>
    </row>
    <row r="476" spans="1:27" ht="15.75" customHeight="1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  <c r="AA476" s="3"/>
    </row>
    <row r="477" spans="1:27" ht="15.75" customHeight="1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  <c r="AA477" s="3"/>
    </row>
    <row r="478" spans="1:27" ht="15.75" customHeight="1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  <c r="AA478" s="3"/>
    </row>
    <row r="479" spans="1:27" ht="15.75" customHeight="1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  <c r="AA479" s="3"/>
    </row>
    <row r="480" spans="1:27" ht="15.75" customHeight="1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  <c r="AA480" s="3"/>
    </row>
    <row r="481" spans="1:27" ht="15.75" customHeight="1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  <c r="AA481" s="3"/>
    </row>
    <row r="482" spans="1:27" ht="15.75" customHeight="1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  <c r="AA482" s="3"/>
    </row>
    <row r="483" spans="1:27" ht="15.75" customHeight="1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  <c r="AA483" s="3"/>
    </row>
    <row r="484" spans="1:27" ht="15.75" customHeight="1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  <c r="AA484" s="3"/>
    </row>
    <row r="485" spans="1:27" ht="15.75" customHeight="1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  <c r="AA485" s="3"/>
    </row>
    <row r="486" spans="1:27" ht="15.75" customHeight="1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  <c r="AA486" s="3"/>
    </row>
    <row r="487" spans="1:27" ht="15.75" customHeight="1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  <c r="AA487" s="3"/>
    </row>
    <row r="488" spans="1:27" ht="15.75" customHeight="1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  <c r="AA488" s="3"/>
    </row>
    <row r="489" spans="1:27" ht="15.75" customHeight="1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  <c r="AA489" s="3"/>
    </row>
    <row r="490" spans="1:27" ht="15.75" customHeight="1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  <c r="AA490" s="3"/>
    </row>
    <row r="491" spans="1:27" ht="15.75" customHeight="1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  <c r="AA491" s="3"/>
    </row>
    <row r="492" spans="1:27" ht="15.75" customHeight="1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  <c r="AA492" s="3"/>
    </row>
    <row r="493" spans="1:27" ht="15.75" customHeight="1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  <c r="AA493" s="3"/>
    </row>
    <row r="494" spans="1:27" ht="15.75" customHeight="1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  <c r="AA494" s="3"/>
    </row>
    <row r="495" spans="1:27" ht="15.75" customHeight="1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  <c r="AA495" s="3"/>
    </row>
    <row r="496" spans="1:27" ht="15.75" customHeight="1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  <c r="AA496" s="3"/>
    </row>
    <row r="497" spans="1:27" ht="15.75" customHeight="1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  <c r="AA497" s="3"/>
    </row>
    <row r="498" spans="1:27" ht="15.75" customHeight="1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  <c r="AA498" s="3"/>
    </row>
    <row r="499" spans="1:27" ht="15.75" customHeight="1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  <c r="AA499" s="3"/>
    </row>
    <row r="500" spans="1:27" ht="15.75" customHeight="1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  <c r="AA500" s="3"/>
    </row>
    <row r="501" spans="1:27" ht="15.75" customHeight="1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  <c r="AA501" s="3"/>
    </row>
    <row r="502" spans="1:27" ht="15.75" customHeight="1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  <c r="AA502" s="3"/>
    </row>
    <row r="503" spans="1:27" ht="15.75" customHeight="1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  <c r="AA503" s="3"/>
    </row>
    <row r="504" spans="1:27" ht="15.75" customHeight="1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  <c r="AA504" s="3"/>
    </row>
    <row r="505" spans="1:27" ht="15.75" customHeight="1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  <c r="AA505" s="3"/>
    </row>
    <row r="506" spans="1:27" ht="15.75" customHeight="1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  <c r="AA506" s="3"/>
    </row>
    <row r="507" spans="1:27" ht="15.75" customHeight="1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  <c r="AA507" s="3"/>
    </row>
    <row r="508" spans="1:27" ht="15.75" customHeight="1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  <c r="AA508" s="3"/>
    </row>
    <row r="509" spans="1:27" ht="15.75" customHeight="1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  <c r="AA509" s="3"/>
    </row>
    <row r="510" spans="1:27" ht="15.75" customHeight="1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  <c r="AA510" s="3"/>
    </row>
    <row r="511" spans="1:27" ht="15.75" customHeight="1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  <c r="AA511" s="3"/>
    </row>
    <row r="512" spans="1:27" ht="15.75" customHeight="1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  <c r="AA512" s="3"/>
    </row>
    <row r="513" spans="1:27" ht="15.75" customHeight="1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  <c r="AA513" s="3"/>
    </row>
    <row r="514" spans="1:27" ht="15.75" customHeight="1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  <c r="AA514" s="3"/>
    </row>
    <row r="515" spans="1:27" ht="15.75" customHeight="1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  <c r="AA515" s="3"/>
    </row>
    <row r="516" spans="1:27" ht="15.75" customHeight="1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  <c r="AA516" s="3"/>
    </row>
    <row r="517" spans="1:27" ht="15.75" customHeight="1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  <c r="AA517" s="3"/>
    </row>
    <row r="518" spans="1:27" ht="15.75" customHeight="1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  <c r="AA518" s="3"/>
    </row>
    <row r="519" spans="1:27" ht="15.75" customHeight="1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  <c r="AA519" s="3"/>
    </row>
    <row r="520" spans="1:27" ht="15.75" customHeight="1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  <c r="AA520" s="3"/>
    </row>
    <row r="521" spans="1:27" ht="15.75" customHeight="1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  <c r="AA521" s="3"/>
    </row>
    <row r="522" spans="1:27" ht="15.75" customHeight="1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  <c r="AA522" s="3"/>
    </row>
    <row r="523" spans="1:27" ht="15.75" customHeight="1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  <c r="AA523" s="3"/>
    </row>
    <row r="524" spans="1:27" ht="15.75" customHeight="1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  <c r="AA524" s="3"/>
    </row>
    <row r="525" spans="1:27" ht="15.75" customHeight="1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  <c r="AA525" s="3"/>
    </row>
    <row r="526" spans="1:27" ht="15.75" customHeight="1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  <c r="AA526" s="3"/>
    </row>
    <row r="527" spans="1:27" ht="15.75" customHeight="1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  <c r="AA527" s="3"/>
    </row>
    <row r="528" spans="1:27" ht="15.75" customHeight="1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  <c r="AA528" s="3"/>
    </row>
    <row r="529" spans="1:27" ht="15.75" customHeight="1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  <c r="AA529" s="3"/>
    </row>
    <row r="530" spans="1:27" ht="15.75" customHeight="1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  <c r="AA530" s="3"/>
    </row>
    <row r="531" spans="1:27" ht="15.75" customHeight="1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  <c r="AA531" s="3"/>
    </row>
    <row r="532" spans="1:27" ht="15.75" customHeight="1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  <c r="AA532" s="3"/>
    </row>
    <row r="533" spans="1:27" ht="15.75" customHeight="1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  <c r="AA533" s="3"/>
    </row>
    <row r="534" spans="1:27" ht="15.75" customHeight="1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  <c r="AA534" s="3"/>
    </row>
    <row r="535" spans="1:27" ht="15.75" customHeight="1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  <c r="AA535" s="3"/>
    </row>
    <row r="536" spans="1:27" ht="15.75" customHeight="1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  <c r="AA536" s="3"/>
    </row>
    <row r="537" spans="1:27" ht="15.75" customHeight="1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  <c r="AA537" s="3"/>
    </row>
    <row r="538" spans="1:27" ht="15.75" customHeight="1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  <c r="AA538" s="3"/>
    </row>
    <row r="539" spans="1:27" ht="15.75" customHeight="1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  <c r="AA539" s="3"/>
    </row>
    <row r="540" spans="1:27" ht="15.75" customHeight="1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  <c r="AA540" s="3"/>
    </row>
    <row r="541" spans="1:27" ht="15.75" customHeight="1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  <c r="AA541" s="3"/>
    </row>
    <row r="542" spans="1:27" ht="15.75" customHeight="1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  <c r="AA542" s="3"/>
    </row>
    <row r="543" spans="1:27" ht="15.75" customHeight="1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  <c r="AA543" s="3"/>
    </row>
    <row r="544" spans="1:27" ht="15.75" customHeight="1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  <c r="AA544" s="3"/>
    </row>
    <row r="545" spans="1:27" ht="15.75" customHeight="1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  <c r="AA545" s="3"/>
    </row>
    <row r="546" spans="1:27" ht="15.75" customHeight="1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  <c r="AA546" s="3"/>
    </row>
    <row r="547" spans="1:27" ht="15.75" customHeight="1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  <c r="AA547" s="3"/>
    </row>
    <row r="548" spans="1:27" ht="15.75" customHeight="1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  <c r="AA548" s="3"/>
    </row>
    <row r="549" spans="1:27" ht="15.75" customHeight="1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  <c r="AA549" s="3"/>
    </row>
    <row r="550" spans="1:27" ht="15.75" customHeight="1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  <c r="AA550" s="3"/>
    </row>
    <row r="551" spans="1:27" ht="15.75" customHeight="1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  <c r="AA551" s="3"/>
    </row>
    <row r="552" spans="1:27" ht="15.75" customHeight="1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  <c r="AA552" s="3"/>
    </row>
    <row r="553" spans="1:27" ht="15.75" customHeight="1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  <c r="AA553" s="3"/>
    </row>
    <row r="554" spans="1:27" ht="15.75" customHeight="1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  <c r="AA554" s="3"/>
    </row>
    <row r="555" spans="1:27" ht="15.75" customHeight="1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  <c r="AA555" s="3"/>
    </row>
    <row r="556" spans="1:27" ht="15.75" customHeight="1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  <c r="AA556" s="3"/>
    </row>
    <row r="557" spans="1:27" ht="15.75" customHeight="1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  <c r="AA557" s="3"/>
    </row>
    <row r="558" spans="1:27" ht="15.75" customHeight="1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  <c r="AA558" s="3"/>
    </row>
    <row r="559" spans="1:27" ht="15.75" customHeight="1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  <c r="AA559" s="3"/>
    </row>
    <row r="560" spans="1:27" ht="15.75" customHeight="1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  <c r="AA560" s="3"/>
    </row>
    <row r="561" spans="1:27" ht="15.75" customHeight="1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  <c r="AA561" s="3"/>
    </row>
    <row r="562" spans="1:27" ht="15.75" customHeight="1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  <c r="AA562" s="3"/>
    </row>
    <row r="563" spans="1:27" ht="15.75" customHeight="1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  <c r="AA563" s="3"/>
    </row>
    <row r="564" spans="1:27" ht="15.75" customHeight="1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  <c r="AA564" s="3"/>
    </row>
    <row r="565" spans="1:27" ht="15.75" customHeight="1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  <c r="AA565" s="3"/>
    </row>
    <row r="566" spans="1:27" ht="15.75" customHeight="1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  <c r="AA566" s="3"/>
    </row>
    <row r="567" spans="1:27" ht="15.75" customHeight="1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  <c r="AA567" s="3"/>
    </row>
    <row r="568" spans="1:27" ht="15.75" customHeight="1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  <c r="AA568" s="3"/>
    </row>
    <row r="569" spans="1:27" ht="15.75" customHeight="1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  <c r="AA569" s="3"/>
    </row>
    <row r="570" spans="1:27" ht="15.75" customHeight="1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  <c r="AA570" s="3"/>
    </row>
    <row r="571" spans="1:27" ht="15.75" customHeight="1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  <c r="AA571" s="3"/>
    </row>
    <row r="572" spans="1:27" ht="15.75" customHeight="1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  <c r="AA572" s="3"/>
    </row>
    <row r="573" spans="1:27" ht="15.75" customHeight="1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  <c r="AA573" s="3"/>
    </row>
    <row r="574" spans="1:27" ht="15.75" customHeight="1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  <c r="AA574" s="3"/>
    </row>
    <row r="575" spans="1:27" ht="15.75" customHeight="1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  <c r="AA575" s="3"/>
    </row>
    <row r="576" spans="1:27" ht="15.75" customHeight="1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  <c r="AA576" s="3"/>
    </row>
    <row r="577" spans="1:27" ht="15.75" customHeight="1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  <c r="AA577" s="3"/>
    </row>
    <row r="578" spans="1:27" ht="15.75" customHeight="1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  <c r="AA578" s="3"/>
    </row>
    <row r="579" spans="1:27" ht="15.75" customHeight="1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  <c r="AA579" s="3"/>
    </row>
    <row r="580" spans="1:27" ht="15.75" customHeight="1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  <c r="AA580" s="3"/>
    </row>
    <row r="581" spans="1:27" ht="15.75" customHeight="1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  <c r="AA581" s="3"/>
    </row>
    <row r="582" spans="1:27" ht="15.75" customHeight="1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  <c r="AA582" s="3"/>
    </row>
    <row r="583" spans="1:27" ht="15.75" customHeight="1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  <c r="AA583" s="3"/>
    </row>
    <row r="584" spans="1:27" ht="15.75" customHeight="1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  <c r="AA584" s="3"/>
    </row>
    <row r="585" spans="1:27" ht="15.75" customHeight="1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  <c r="AA585" s="3"/>
    </row>
    <row r="586" spans="1:27" ht="15.75" customHeight="1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  <c r="AA586" s="3"/>
    </row>
    <row r="587" spans="1:27" ht="15.75" customHeight="1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  <c r="AA587" s="3"/>
    </row>
    <row r="588" spans="1:27" ht="15.75" customHeight="1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  <c r="AA588" s="3"/>
    </row>
    <row r="589" spans="1:27" ht="15.75" customHeight="1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  <c r="AA589" s="3"/>
    </row>
    <row r="590" spans="1:27" ht="15.75" customHeight="1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  <c r="AA590" s="3"/>
    </row>
    <row r="591" spans="1:27" ht="15.75" customHeight="1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  <c r="AA591" s="3"/>
    </row>
    <row r="592" spans="1:27" ht="15.75" customHeight="1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  <c r="AA592" s="3"/>
    </row>
    <row r="593" spans="1:27" ht="15.75" customHeight="1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  <c r="AA593" s="3"/>
    </row>
    <row r="594" spans="1:27" ht="15.75" customHeight="1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  <c r="AA594" s="3"/>
    </row>
    <row r="595" spans="1:27" ht="15.75" customHeight="1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  <c r="AA595" s="3"/>
    </row>
    <row r="596" spans="1:27" ht="15.75" customHeight="1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  <c r="AA596" s="3"/>
    </row>
    <row r="597" spans="1:27" ht="15.75" customHeight="1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  <c r="AA597" s="3"/>
    </row>
    <row r="598" spans="1:27" ht="15.75" customHeight="1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  <c r="AA598" s="3"/>
    </row>
    <row r="599" spans="1:27" ht="15.75" customHeight="1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  <c r="AA599" s="3"/>
    </row>
    <row r="600" spans="1:27" ht="15.75" customHeight="1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  <c r="AA600" s="3"/>
    </row>
    <row r="601" spans="1:27" ht="15.75" customHeight="1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  <c r="AA601" s="3"/>
    </row>
    <row r="602" spans="1:27" ht="15.75" customHeight="1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  <c r="AA602" s="3"/>
    </row>
    <row r="603" spans="1:27" ht="15.75" customHeight="1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  <c r="AA603" s="3"/>
    </row>
    <row r="604" spans="1:27" ht="15.75" customHeight="1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  <c r="AA604" s="3"/>
    </row>
    <row r="605" spans="1:27" ht="15.75" customHeight="1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  <c r="AA605" s="3"/>
    </row>
    <row r="606" spans="1:27" ht="15.75" customHeight="1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  <c r="AA606" s="3"/>
    </row>
    <row r="607" spans="1:27" ht="15.75" customHeight="1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  <c r="AA607" s="3"/>
    </row>
    <row r="608" spans="1:27" ht="15.75" customHeight="1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  <c r="AA608" s="3"/>
    </row>
    <row r="609" spans="1:27" ht="15.75" customHeight="1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  <c r="AA609" s="3"/>
    </row>
    <row r="610" spans="1:27" ht="15.75" customHeight="1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  <c r="AA610" s="3"/>
    </row>
    <row r="611" spans="1:27" ht="15.75" customHeight="1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  <c r="AA611" s="3"/>
    </row>
    <row r="612" spans="1:27" ht="15.75" customHeight="1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  <c r="AA612" s="3"/>
    </row>
    <row r="613" spans="1:27" ht="15.75" customHeight="1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  <c r="AA613" s="3"/>
    </row>
    <row r="614" spans="1:27" ht="15.75" customHeight="1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  <c r="AA614" s="3"/>
    </row>
    <row r="615" spans="1:27" ht="15.75" customHeight="1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  <c r="AA615" s="3"/>
    </row>
    <row r="616" spans="1:27" ht="15.75" customHeight="1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  <c r="AA616" s="3"/>
    </row>
    <row r="617" spans="1:27" ht="15.75" customHeight="1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  <c r="AA617" s="3"/>
    </row>
    <row r="618" spans="1:27" ht="15.75" customHeight="1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  <c r="AA618" s="3"/>
    </row>
    <row r="619" spans="1:27" ht="15.75" customHeight="1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  <c r="AA619" s="3"/>
    </row>
    <row r="620" spans="1:27" ht="15.75" customHeight="1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  <c r="AA620" s="3"/>
    </row>
    <row r="621" spans="1:27" ht="15.75" customHeight="1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  <c r="AA621" s="3"/>
    </row>
    <row r="622" spans="1:27" ht="15.75" customHeight="1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  <c r="AA622" s="3"/>
    </row>
    <row r="623" spans="1:27" ht="15.75" customHeight="1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  <c r="AA623" s="3"/>
    </row>
    <row r="624" spans="1:27" ht="15.75" customHeight="1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  <c r="AA624" s="3"/>
    </row>
    <row r="625" spans="1:27" ht="15.75" customHeight="1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  <c r="AA625" s="3"/>
    </row>
    <row r="626" spans="1:27" ht="15.75" customHeight="1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  <c r="AA626" s="3"/>
    </row>
    <row r="627" spans="1:27" ht="15.75" customHeight="1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  <c r="AA627" s="3"/>
    </row>
    <row r="628" spans="1:27" ht="15.75" customHeight="1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  <c r="AA628" s="3"/>
    </row>
    <row r="629" spans="1:27" ht="15.75" customHeight="1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  <c r="AA629" s="3"/>
    </row>
    <row r="630" spans="1:27" ht="15.75" customHeight="1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  <c r="AA630" s="3"/>
    </row>
    <row r="631" spans="1:27" ht="15.75" customHeight="1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  <c r="AA631" s="3"/>
    </row>
    <row r="632" spans="1:27" ht="15.75" customHeight="1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  <c r="AA632" s="3"/>
    </row>
    <row r="633" spans="1:27" ht="15.75" customHeight="1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  <c r="AA633" s="3"/>
    </row>
    <row r="634" spans="1:27" ht="15.75" customHeight="1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  <c r="AA634" s="3"/>
    </row>
    <row r="635" spans="1:27" ht="15.75" customHeight="1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  <c r="AA635" s="3"/>
    </row>
    <row r="636" spans="1:27" ht="15.75" customHeight="1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  <c r="AA636" s="3"/>
    </row>
    <row r="637" spans="1:27" ht="15.75" customHeight="1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  <c r="AA637" s="3"/>
    </row>
    <row r="638" spans="1:27" ht="15.75" customHeight="1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  <c r="AA638" s="3"/>
    </row>
    <row r="639" spans="1:27" ht="15.75" customHeight="1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  <c r="AA639" s="3"/>
    </row>
    <row r="640" spans="1:27" ht="15.75" customHeight="1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  <c r="AA640" s="3"/>
    </row>
    <row r="641" spans="1:27" ht="15.75" customHeight="1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  <c r="AA641" s="3"/>
    </row>
    <row r="642" spans="1:27" ht="15.75" customHeight="1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  <c r="AA642" s="3"/>
    </row>
    <row r="643" spans="1:27" ht="15.75" customHeight="1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  <c r="AA643" s="3"/>
    </row>
    <row r="644" spans="1:27" ht="15.75" customHeight="1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  <c r="AA644" s="3"/>
    </row>
    <row r="645" spans="1:27" ht="15.75" customHeight="1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  <c r="AA645" s="3"/>
    </row>
    <row r="646" spans="1:27" ht="15.75" customHeight="1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  <c r="AA646" s="3"/>
    </row>
    <row r="647" spans="1:27" ht="15.75" customHeight="1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  <c r="AA647" s="3"/>
    </row>
    <row r="648" spans="1:27" ht="15.75" customHeight="1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  <c r="AA648" s="3"/>
    </row>
    <row r="649" spans="1:27" ht="15.75" customHeight="1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  <c r="AA649" s="3"/>
    </row>
    <row r="650" spans="1:27" ht="15.75" customHeight="1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  <c r="AA650" s="3"/>
    </row>
    <row r="651" spans="1:27" ht="15.75" customHeight="1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  <c r="AA651" s="3"/>
    </row>
    <row r="652" spans="1:27" ht="15.75" customHeight="1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  <c r="AA652" s="3"/>
    </row>
    <row r="653" spans="1:27" ht="15.75" customHeight="1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  <c r="AA653" s="3"/>
    </row>
    <row r="654" spans="1:27" ht="15.75" customHeight="1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  <c r="AA654" s="3"/>
    </row>
    <row r="655" spans="1:27" ht="15.75" customHeight="1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  <c r="AA655" s="3"/>
    </row>
    <row r="656" spans="1:27" ht="15.75" customHeight="1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  <c r="AA656" s="3"/>
    </row>
    <row r="657" spans="1:27" ht="15.75" customHeight="1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  <c r="AA657" s="3"/>
    </row>
    <row r="658" spans="1:27" ht="15.75" customHeight="1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  <c r="AA658" s="3"/>
    </row>
    <row r="659" spans="1:27" ht="15.75" customHeight="1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  <c r="AA659" s="3"/>
    </row>
    <row r="660" spans="1:27" ht="15.75" customHeight="1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  <c r="AA660" s="3"/>
    </row>
    <row r="661" spans="1:27" ht="15.75" customHeight="1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  <c r="AA661" s="3"/>
    </row>
    <row r="662" spans="1:27" ht="15.75" customHeight="1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  <c r="AA662" s="3"/>
    </row>
    <row r="663" spans="1:27" ht="15.75" customHeight="1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  <c r="AA663" s="3"/>
    </row>
    <row r="664" spans="1:27" ht="15.75" customHeight="1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  <c r="AA664" s="3"/>
    </row>
    <row r="665" spans="1:27" ht="15.75" customHeight="1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  <c r="AA665" s="3"/>
    </row>
    <row r="666" spans="1:27" ht="15.75" customHeight="1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  <c r="AA666" s="3"/>
    </row>
    <row r="667" spans="1:27" ht="15.75" customHeight="1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  <c r="AA667" s="3"/>
    </row>
    <row r="668" spans="1:27" ht="15.75" customHeight="1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  <c r="AA668" s="3"/>
    </row>
    <row r="669" spans="1:27" ht="15.75" customHeight="1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  <c r="AA669" s="3"/>
    </row>
    <row r="670" spans="1:27" ht="15.75" customHeight="1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  <c r="AA670" s="3"/>
    </row>
    <row r="671" spans="1:27" ht="15.75" customHeight="1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  <c r="AA671" s="3"/>
    </row>
    <row r="672" spans="1:27" ht="15.75" customHeight="1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  <c r="AA672" s="3"/>
    </row>
    <row r="673" spans="1:27" ht="15.75" customHeight="1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  <c r="AA673" s="3"/>
    </row>
    <row r="674" spans="1:27" ht="15.75" customHeight="1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  <c r="AA674" s="3"/>
    </row>
    <row r="675" spans="1:27" ht="15.75" customHeight="1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  <c r="AA675" s="3"/>
    </row>
    <row r="676" spans="1:27" ht="15.75" customHeight="1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  <c r="AA676" s="3"/>
    </row>
    <row r="677" spans="1:27" ht="15.75" customHeight="1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  <c r="AA677" s="3"/>
    </row>
    <row r="678" spans="1:27" ht="15.75" customHeight="1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  <c r="AA678" s="3"/>
    </row>
    <row r="679" spans="1:27" ht="15.75" customHeight="1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  <c r="AA679" s="3"/>
    </row>
    <row r="680" spans="1:27" ht="15.75" customHeight="1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  <c r="AA680" s="3"/>
    </row>
    <row r="681" spans="1:27" ht="15.75" customHeight="1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  <c r="AA681" s="3"/>
    </row>
    <row r="682" spans="1:27" ht="15.75" customHeight="1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  <c r="AA682" s="3"/>
    </row>
    <row r="683" spans="1:27" ht="15.75" customHeight="1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  <c r="AA683" s="3"/>
    </row>
    <row r="684" spans="1:27" ht="15.75" customHeight="1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  <c r="AA684" s="3"/>
    </row>
    <row r="685" spans="1:27" ht="15.75" customHeight="1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  <c r="AA685" s="3"/>
    </row>
    <row r="686" spans="1:27" ht="15.75" customHeight="1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  <c r="AA686" s="3"/>
    </row>
    <row r="687" spans="1:27" ht="15.75" customHeight="1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  <c r="AA687" s="3"/>
    </row>
    <row r="688" spans="1:27" ht="15.75" customHeight="1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  <c r="AA688" s="3"/>
    </row>
    <row r="689" spans="1:27" ht="15.75" customHeight="1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  <c r="AA689" s="3"/>
    </row>
    <row r="690" spans="1:27" ht="15.75" customHeight="1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  <c r="AA690" s="3"/>
    </row>
    <row r="691" spans="1:27" ht="15.75" customHeight="1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  <c r="AA691" s="3"/>
    </row>
    <row r="692" spans="1:27" ht="15.75" customHeight="1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  <c r="AA692" s="3"/>
    </row>
    <row r="693" spans="1:27" ht="15.75" customHeight="1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  <c r="AA693" s="3"/>
    </row>
    <row r="694" spans="1:27" ht="15.75" customHeight="1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  <c r="AA694" s="3"/>
    </row>
    <row r="695" spans="1:27" ht="15.75" customHeight="1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  <c r="AA695" s="3"/>
    </row>
    <row r="696" spans="1:27" ht="15.75" customHeight="1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  <c r="AA696" s="3"/>
    </row>
    <row r="697" spans="1:27" ht="15.75" customHeight="1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  <c r="AA697" s="3"/>
    </row>
    <row r="698" spans="1:27" ht="15.75" customHeight="1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  <c r="AA698" s="3"/>
    </row>
    <row r="699" spans="1:27" ht="15.75" customHeight="1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  <c r="AA699" s="3"/>
    </row>
    <row r="700" spans="1:27" ht="15.75" customHeight="1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  <c r="AA700" s="3"/>
    </row>
    <row r="701" spans="1:27" ht="15.75" customHeight="1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  <c r="AA701" s="3"/>
    </row>
    <row r="702" spans="1:27" ht="15.75" customHeight="1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  <c r="AA702" s="3"/>
    </row>
    <row r="703" spans="1:27" ht="15.75" customHeight="1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  <c r="AA703" s="3"/>
    </row>
    <row r="704" spans="1:27" ht="15.75" customHeight="1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  <c r="AA704" s="3"/>
    </row>
    <row r="705" spans="1:27" ht="15.75" customHeight="1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  <c r="AA705" s="3"/>
    </row>
    <row r="706" spans="1:27" ht="15.75" customHeight="1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  <c r="AA706" s="3"/>
    </row>
    <row r="707" spans="1:27" ht="15.75" customHeight="1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  <c r="AA707" s="3"/>
    </row>
    <row r="708" spans="1:27" ht="15.75" customHeight="1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  <c r="AA708" s="3"/>
    </row>
    <row r="709" spans="1:27" ht="15.75" customHeight="1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  <c r="AA709" s="3"/>
    </row>
    <row r="710" spans="1:27" ht="15.75" customHeight="1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  <c r="AA710" s="3"/>
    </row>
    <row r="711" spans="1:27" ht="15.75" customHeight="1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  <c r="AA711" s="3"/>
    </row>
    <row r="712" spans="1:27" ht="15.75" customHeight="1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  <c r="AA712" s="3"/>
    </row>
    <row r="713" spans="1:27" ht="15.75" customHeight="1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  <c r="AA713" s="3"/>
    </row>
    <row r="714" spans="1:27" ht="15.75" customHeight="1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  <c r="AA714" s="3"/>
    </row>
    <row r="715" spans="1:27" ht="15.75" customHeight="1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  <c r="AA715" s="3"/>
    </row>
    <row r="716" spans="1:27" ht="15.75" customHeight="1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  <c r="AA716" s="3"/>
    </row>
    <row r="717" spans="1:27" ht="15.75" customHeight="1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  <c r="AA717" s="3"/>
    </row>
    <row r="718" spans="1:27" ht="15.75" customHeight="1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  <c r="AA718" s="3"/>
    </row>
    <row r="719" spans="1:27" ht="15.75" customHeight="1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  <c r="AA719" s="3"/>
    </row>
    <row r="720" spans="1:27" ht="15.75" customHeight="1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  <c r="AA720" s="3"/>
    </row>
    <row r="721" spans="1:27" ht="15.75" customHeight="1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  <c r="AA721" s="3"/>
    </row>
    <row r="722" spans="1:27" ht="15.75" customHeight="1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  <c r="AA722" s="3"/>
    </row>
    <row r="723" spans="1:27" ht="15.75" customHeight="1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  <c r="AA723" s="3"/>
    </row>
    <row r="724" spans="1:27" ht="15.75" customHeight="1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  <c r="AA724" s="3"/>
    </row>
    <row r="725" spans="1:27" ht="15.75" customHeight="1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  <c r="AA725" s="3"/>
    </row>
    <row r="726" spans="1:27" ht="15.75" customHeight="1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  <c r="AA726" s="3"/>
    </row>
    <row r="727" spans="1:27" ht="15.75" customHeight="1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  <c r="AA727" s="3"/>
    </row>
    <row r="728" spans="1:27" ht="15.75" customHeight="1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  <c r="AA728" s="3"/>
    </row>
    <row r="729" spans="1:27" ht="15.75" customHeight="1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  <c r="AA729" s="3"/>
    </row>
    <row r="730" spans="1:27" ht="15.75" customHeight="1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  <c r="AA730" s="3"/>
    </row>
    <row r="731" spans="1:27" ht="15.75" customHeight="1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  <c r="AA731" s="3"/>
    </row>
    <row r="732" spans="1:27" ht="15.75" customHeight="1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  <c r="AA732" s="3"/>
    </row>
    <row r="733" spans="1:27" ht="15.75" customHeight="1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  <c r="AA733" s="3"/>
    </row>
    <row r="734" spans="1:27" ht="15.75" customHeight="1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  <c r="AA734" s="3"/>
    </row>
    <row r="735" spans="1:27" ht="15.75" customHeight="1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  <c r="AA735" s="3"/>
    </row>
    <row r="736" spans="1:27" ht="15.75" customHeight="1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  <c r="AA736" s="3"/>
    </row>
    <row r="737" spans="1:27" ht="15.75" customHeight="1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  <c r="AA737" s="3"/>
    </row>
    <row r="738" spans="1:27" ht="15.75" customHeight="1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  <c r="AA738" s="3"/>
    </row>
    <row r="739" spans="1:27" ht="15.75" customHeight="1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  <c r="AA739" s="3"/>
    </row>
    <row r="740" spans="1:27" ht="15.75" customHeight="1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  <c r="AA740" s="3"/>
    </row>
    <row r="741" spans="1:27" ht="15.75" customHeight="1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  <c r="AA741" s="3"/>
    </row>
    <row r="742" spans="1:27" ht="15.75" customHeight="1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  <c r="AA742" s="3"/>
    </row>
    <row r="743" spans="1:27" ht="15.75" customHeight="1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  <c r="AA743" s="3"/>
    </row>
    <row r="744" spans="1:27" ht="15.75" customHeight="1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  <c r="AA744" s="3"/>
    </row>
    <row r="745" spans="1:27" ht="15.75" customHeight="1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  <c r="AA745" s="3"/>
    </row>
    <row r="746" spans="1:27" ht="15.75" customHeight="1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  <c r="AA746" s="3"/>
    </row>
    <row r="747" spans="1:27" ht="15.75" customHeight="1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  <c r="AA747" s="3"/>
    </row>
    <row r="748" spans="1:27" ht="15.75" customHeight="1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  <c r="AA748" s="3"/>
    </row>
    <row r="749" spans="1:27" ht="15.75" customHeight="1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  <c r="AA749" s="3"/>
    </row>
    <row r="750" spans="1:27" ht="15.75" customHeight="1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  <c r="AA750" s="3"/>
    </row>
    <row r="751" spans="1:27" ht="15.75" customHeight="1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  <c r="AA751" s="3"/>
    </row>
    <row r="752" spans="1:27" ht="15.75" customHeight="1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  <c r="AA752" s="3"/>
    </row>
    <row r="753" spans="1:27" ht="15.75" customHeight="1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  <c r="AA753" s="3"/>
    </row>
    <row r="754" spans="1:27" ht="15.75" customHeight="1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  <c r="AA754" s="3"/>
    </row>
    <row r="755" spans="1:27" ht="15.75" customHeight="1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  <c r="AA755" s="3"/>
    </row>
    <row r="756" spans="1:27" ht="15.75" customHeight="1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  <c r="AA756" s="3"/>
    </row>
    <row r="757" spans="1:27" ht="15.75" customHeight="1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  <c r="AA757" s="3"/>
    </row>
    <row r="758" spans="1:27" ht="15.75" customHeight="1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  <c r="AA758" s="3"/>
    </row>
    <row r="759" spans="1:27" ht="15.75" customHeight="1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  <c r="AA759" s="3"/>
    </row>
    <row r="760" spans="1:27" ht="15.75" customHeight="1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  <c r="AA760" s="3"/>
    </row>
    <row r="761" spans="1:27" ht="15.75" customHeight="1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  <c r="AA761" s="3"/>
    </row>
    <row r="762" spans="1:27" ht="15.75" customHeight="1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  <c r="AA762" s="3"/>
    </row>
    <row r="763" spans="1:27" ht="15.75" customHeight="1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  <c r="AA763" s="3"/>
    </row>
    <row r="764" spans="1:27" ht="15.75" customHeight="1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  <c r="AA764" s="3"/>
    </row>
    <row r="765" spans="1:27" ht="15.75" customHeight="1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  <c r="AA765" s="3"/>
    </row>
    <row r="766" spans="1:27" ht="15.75" customHeight="1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  <c r="AA766" s="3"/>
    </row>
    <row r="767" spans="1:27" ht="15.75" customHeight="1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  <c r="AA767" s="3"/>
    </row>
    <row r="768" spans="1:27" ht="15.75" customHeight="1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  <c r="AA768" s="3"/>
    </row>
    <row r="769" spans="1:27" ht="15.75" customHeight="1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  <c r="AA769" s="3"/>
    </row>
    <row r="770" spans="1:27" ht="15.75" customHeight="1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  <c r="AA770" s="3"/>
    </row>
    <row r="771" spans="1:27" ht="15.75" customHeight="1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  <c r="AA771" s="3"/>
    </row>
    <row r="772" spans="1:27" ht="15.75" customHeight="1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  <c r="AA772" s="3"/>
    </row>
    <row r="773" spans="1:27" ht="15.75" customHeight="1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  <c r="AA773" s="3"/>
    </row>
    <row r="774" spans="1:27" ht="15.75" customHeight="1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  <c r="AA774" s="3"/>
    </row>
    <row r="775" spans="1:27" ht="15.75" customHeight="1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  <c r="AA775" s="3"/>
    </row>
    <row r="776" spans="1:27" ht="15.75" customHeight="1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  <c r="AA776" s="3"/>
    </row>
    <row r="777" spans="1:27" ht="15.75" customHeight="1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  <c r="AA777" s="3"/>
    </row>
    <row r="778" spans="1:27" ht="15.75" customHeight="1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  <c r="AA778" s="3"/>
    </row>
    <row r="779" spans="1:27" ht="15.75" customHeight="1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  <c r="AA779" s="3"/>
    </row>
    <row r="780" spans="1:27" ht="15.75" customHeight="1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  <c r="AA780" s="3"/>
    </row>
    <row r="781" spans="1:27" ht="15.75" customHeight="1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  <c r="AA781" s="3"/>
    </row>
    <row r="782" spans="1:27" ht="15.75" customHeight="1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  <c r="AA782" s="3"/>
    </row>
    <row r="783" spans="1:27" ht="15.75" customHeight="1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  <c r="AA783" s="3"/>
    </row>
    <row r="784" spans="1:27" ht="15.75" customHeight="1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  <c r="AA784" s="3"/>
    </row>
    <row r="785" spans="1:27" ht="15.75" customHeight="1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  <c r="AA785" s="3"/>
    </row>
    <row r="786" spans="1:27" ht="15.75" customHeight="1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  <c r="AA786" s="3"/>
    </row>
    <row r="787" spans="1:27" ht="15.75" customHeight="1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  <c r="AA787" s="3"/>
    </row>
    <row r="788" spans="1:27" ht="15.75" customHeight="1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  <c r="AA788" s="3"/>
    </row>
    <row r="789" spans="1:27" ht="15.75" customHeight="1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  <c r="AA789" s="3"/>
    </row>
    <row r="790" spans="1:27" ht="15.75" customHeight="1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  <c r="AA790" s="3"/>
    </row>
    <row r="791" spans="1:27" ht="15.75" customHeight="1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  <c r="AA791" s="3"/>
    </row>
    <row r="792" spans="1:27" ht="15.75" customHeight="1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  <c r="AA792" s="3"/>
    </row>
    <row r="793" spans="1:27" ht="15.75" customHeight="1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  <c r="AA793" s="3"/>
    </row>
    <row r="794" spans="1:27" ht="15.75" customHeight="1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  <c r="AA794" s="3"/>
    </row>
    <row r="795" spans="1:27" ht="15.75" customHeight="1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  <c r="AA795" s="3"/>
    </row>
    <row r="796" spans="1:27" ht="15.75" customHeight="1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  <c r="AA796" s="3"/>
    </row>
    <row r="797" spans="1:27" ht="15.75" customHeight="1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  <c r="AA797" s="3"/>
    </row>
    <row r="798" spans="1:27" ht="15.75" customHeight="1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  <c r="AA798" s="3"/>
    </row>
    <row r="799" spans="1:27" ht="15.75" customHeight="1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  <c r="AA799" s="3"/>
    </row>
    <row r="800" spans="1:27" ht="15.75" customHeight="1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  <c r="AA800" s="3"/>
    </row>
    <row r="801" spans="1:27" ht="15.75" customHeight="1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  <c r="AA801" s="3"/>
    </row>
    <row r="802" spans="1:27" ht="15.75" customHeight="1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  <c r="AA802" s="3"/>
    </row>
    <row r="803" spans="1:27" ht="15.75" customHeight="1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  <c r="AA803" s="3"/>
    </row>
    <row r="804" spans="1:27" ht="15.75" customHeight="1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  <c r="AA804" s="3"/>
    </row>
    <row r="805" spans="1:27" ht="15.75" customHeight="1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  <c r="AA805" s="3"/>
    </row>
    <row r="806" spans="1:27" ht="15.75" customHeight="1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  <c r="AA806" s="3"/>
    </row>
    <row r="807" spans="1:27" ht="15.75" customHeight="1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  <c r="AA807" s="3"/>
    </row>
    <row r="808" spans="1:27" ht="15.75" customHeight="1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  <c r="AA808" s="3"/>
    </row>
    <row r="809" spans="1:27" ht="15.75" customHeight="1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  <c r="AA809" s="3"/>
    </row>
    <row r="810" spans="1:27" ht="15.75" customHeight="1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  <c r="AA810" s="3"/>
    </row>
    <row r="811" spans="1:27" ht="15.75" customHeight="1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  <c r="AA811" s="3"/>
    </row>
    <row r="812" spans="1:27" ht="15.75" customHeight="1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  <c r="AA812" s="3"/>
    </row>
    <row r="813" spans="1:27" ht="15.75" customHeight="1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  <c r="AA813" s="3"/>
    </row>
    <row r="814" spans="1:27" ht="15.75" customHeight="1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  <c r="AA814" s="3"/>
    </row>
    <row r="815" spans="1:27" ht="15.75" customHeight="1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  <c r="AA815" s="3"/>
    </row>
    <row r="816" spans="1:27" ht="15.75" customHeight="1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  <c r="AA816" s="3"/>
    </row>
    <row r="817" spans="1:27" ht="15.75" customHeight="1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  <c r="AA817" s="3"/>
    </row>
    <row r="818" spans="1:27" ht="15.75" customHeight="1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  <c r="AA818" s="3"/>
    </row>
    <row r="819" spans="1:27" ht="15.75" customHeight="1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  <c r="AA819" s="3"/>
    </row>
    <row r="820" spans="1:27" ht="15.75" customHeight="1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  <c r="AA820" s="3"/>
    </row>
    <row r="821" spans="1:27" ht="15.75" customHeight="1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  <c r="AA821" s="3"/>
    </row>
    <row r="822" spans="1:27" ht="15.75" customHeight="1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  <c r="AA822" s="3"/>
    </row>
    <row r="823" spans="1:27" ht="15.75" customHeight="1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  <c r="AA823" s="3"/>
    </row>
    <row r="824" spans="1:27" ht="15.75" customHeight="1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  <c r="AA824" s="3"/>
    </row>
    <row r="825" spans="1:27" ht="15.75" customHeight="1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  <c r="AA825" s="3"/>
    </row>
    <row r="826" spans="1:27" ht="15.75" customHeight="1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  <c r="AA826" s="3"/>
    </row>
    <row r="827" spans="1:27" ht="15.75" customHeight="1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  <c r="AA827" s="3"/>
    </row>
    <row r="828" spans="1:27" ht="15.75" customHeight="1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  <c r="AA828" s="3"/>
    </row>
    <row r="829" spans="1:27" ht="15.75" customHeight="1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  <c r="AA829" s="3"/>
    </row>
    <row r="830" spans="1:27" ht="15.75" customHeight="1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  <c r="AA830" s="3"/>
    </row>
    <row r="831" spans="1:27" ht="15.75" customHeight="1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  <c r="AA831" s="3"/>
    </row>
    <row r="832" spans="1:27" ht="15.75" customHeight="1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  <c r="AA832" s="3"/>
    </row>
    <row r="833" spans="1:27" ht="15.75" customHeight="1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  <c r="AA833" s="3"/>
    </row>
    <row r="834" spans="1:27" ht="15.75" customHeight="1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  <c r="AA834" s="3"/>
    </row>
    <row r="835" spans="1:27" ht="15.75" customHeight="1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  <c r="AA835" s="3"/>
    </row>
    <row r="836" spans="1:27" ht="15.75" customHeight="1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  <c r="AA836" s="3"/>
    </row>
    <row r="837" spans="1:27" ht="15.75" customHeight="1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  <c r="AA837" s="3"/>
    </row>
    <row r="838" spans="1:27" ht="15.75" customHeight="1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  <c r="AA838" s="3"/>
    </row>
    <row r="839" spans="1:27" ht="15.75" customHeight="1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  <c r="AA839" s="3"/>
    </row>
    <row r="840" spans="1:27" ht="15.75" customHeight="1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  <c r="AA840" s="3"/>
    </row>
    <row r="841" spans="1:27" ht="15.75" customHeight="1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  <c r="AA841" s="3"/>
    </row>
    <row r="842" spans="1:27" ht="15.75" customHeight="1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  <c r="AA842" s="3"/>
    </row>
    <row r="843" spans="1:27" ht="15.75" customHeight="1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  <c r="AA843" s="3"/>
    </row>
    <row r="844" spans="1:27" ht="15.75" customHeight="1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  <c r="AA844" s="3"/>
    </row>
    <row r="845" spans="1:27" ht="15.75" customHeight="1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  <c r="AA845" s="3"/>
    </row>
    <row r="846" spans="1:27" ht="15.75" customHeight="1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  <c r="AA846" s="3"/>
    </row>
    <row r="847" spans="1:27" ht="15.75" customHeight="1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  <c r="AA847" s="3"/>
    </row>
    <row r="848" spans="1:27" ht="15.75" customHeight="1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  <c r="AA848" s="3"/>
    </row>
    <row r="849" spans="1:27" ht="15.75" customHeight="1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  <c r="AA849" s="3"/>
    </row>
    <row r="850" spans="1:27" ht="15.75" customHeight="1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  <c r="AA850" s="3"/>
    </row>
    <row r="851" spans="1:27" ht="15.75" customHeight="1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  <c r="AA851" s="3"/>
    </row>
    <row r="852" spans="1:27" ht="15.75" customHeight="1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  <c r="AA852" s="3"/>
    </row>
    <row r="853" spans="1:27" ht="15.75" customHeight="1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  <c r="AA853" s="3"/>
    </row>
    <row r="854" spans="1:27" ht="15.75" customHeight="1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  <c r="AA854" s="3"/>
    </row>
    <row r="855" spans="1:27" ht="15.75" customHeight="1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  <c r="AA855" s="3"/>
    </row>
    <row r="856" spans="1:27" ht="15.75" customHeight="1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  <c r="AA856" s="3"/>
    </row>
    <row r="857" spans="1:27" ht="15.75" customHeight="1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  <c r="AA857" s="3"/>
    </row>
    <row r="858" spans="1:27" ht="15.75" customHeight="1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  <c r="AA858" s="3"/>
    </row>
    <row r="859" spans="1:27" ht="15.75" customHeight="1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  <c r="AA859" s="3"/>
    </row>
    <row r="860" spans="1:27" ht="15.75" customHeight="1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  <c r="AA860" s="3"/>
    </row>
    <row r="861" spans="1:27" ht="15.75" customHeight="1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  <c r="AA861" s="3"/>
    </row>
    <row r="862" spans="1:27" ht="15.75" customHeight="1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  <c r="AA862" s="3"/>
    </row>
    <row r="863" spans="1:27" ht="15.75" customHeight="1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  <c r="AA863" s="3"/>
    </row>
    <row r="864" spans="1:27" ht="15.75" customHeight="1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  <c r="AA864" s="3"/>
    </row>
    <row r="865" spans="1:27" ht="15.75" customHeight="1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  <c r="AA865" s="3"/>
    </row>
    <row r="866" spans="1:27" ht="15.75" customHeight="1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  <c r="AA866" s="3"/>
    </row>
    <row r="867" spans="1:27" ht="15.75" customHeight="1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  <c r="AA867" s="3"/>
    </row>
    <row r="868" spans="1:27" ht="15.75" customHeight="1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  <c r="AA868" s="3"/>
    </row>
    <row r="869" spans="1:27" ht="15.75" customHeight="1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  <c r="AA869" s="3"/>
    </row>
    <row r="870" spans="1:27" ht="15.75" customHeight="1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  <c r="AA870" s="3"/>
    </row>
    <row r="871" spans="1:27" ht="15.75" customHeight="1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  <c r="AA871" s="3"/>
    </row>
    <row r="872" spans="1:27" ht="15.75" customHeight="1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  <c r="AA872" s="3"/>
    </row>
    <row r="873" spans="1:27" ht="15.75" customHeight="1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  <c r="AA873" s="3"/>
    </row>
    <row r="874" spans="1:27" ht="15.75" customHeight="1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  <c r="AA874" s="3"/>
    </row>
    <row r="875" spans="1:27" ht="15.75" customHeight="1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  <c r="AA875" s="3"/>
    </row>
    <row r="876" spans="1:27" ht="15.75" customHeight="1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  <c r="AA876" s="3"/>
    </row>
    <row r="877" spans="1:27" ht="15.75" customHeight="1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  <c r="AA877" s="3"/>
    </row>
    <row r="878" spans="1:27" ht="15.75" customHeight="1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  <c r="AA878" s="3"/>
    </row>
    <row r="879" spans="1:27" ht="15.75" customHeight="1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  <c r="AA879" s="3"/>
    </row>
    <row r="880" spans="1:27" ht="15.75" customHeight="1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  <c r="AA880" s="3"/>
    </row>
    <row r="881" spans="1:27" ht="15.75" customHeight="1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  <c r="AA881" s="3"/>
    </row>
    <row r="882" spans="1:27" ht="15.75" customHeight="1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  <c r="AA882" s="3"/>
    </row>
    <row r="883" spans="1:27" ht="15.75" customHeight="1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  <c r="AA883" s="3"/>
    </row>
    <row r="884" spans="1:27" ht="15.75" customHeight="1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  <c r="AA884" s="3"/>
    </row>
    <row r="885" spans="1:27" ht="15.75" customHeight="1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  <c r="AA885" s="3"/>
    </row>
    <row r="886" spans="1:27" ht="15.75" customHeight="1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  <c r="AA886" s="3"/>
    </row>
    <row r="887" spans="1:27" ht="15.75" customHeight="1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  <c r="AA887" s="3"/>
    </row>
    <row r="888" spans="1:27" ht="15.75" customHeight="1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  <c r="AA888" s="3"/>
    </row>
    <row r="889" spans="1:27" ht="15.75" customHeight="1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  <c r="AA889" s="3"/>
    </row>
    <row r="890" spans="1:27" ht="15.75" customHeight="1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  <c r="AA890" s="3"/>
    </row>
    <row r="891" spans="1:27" ht="15.75" customHeight="1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  <c r="AA891" s="3"/>
    </row>
    <row r="892" spans="1:27" ht="15.75" customHeight="1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  <c r="AA892" s="3"/>
    </row>
    <row r="893" spans="1:27" ht="15.75" customHeight="1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  <c r="AA893" s="3"/>
    </row>
    <row r="894" spans="1:27" ht="15.75" customHeight="1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  <c r="AA894" s="3"/>
    </row>
    <row r="895" spans="1:27" ht="15.75" customHeight="1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  <c r="AA895" s="3"/>
    </row>
    <row r="896" spans="1:27" ht="15.75" customHeight="1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  <c r="AA896" s="3"/>
    </row>
    <row r="897" spans="1:27" ht="15.75" customHeight="1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  <c r="AA897" s="3"/>
    </row>
    <row r="898" spans="1:27" ht="15.75" customHeight="1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  <c r="AA898" s="3"/>
    </row>
    <row r="899" spans="1:27" ht="15.75" customHeight="1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  <c r="AA899" s="3"/>
    </row>
    <row r="900" spans="1:27" ht="15.75" customHeight="1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  <c r="AA900" s="3"/>
    </row>
    <row r="901" spans="1:27" ht="15.75" customHeight="1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  <c r="AA901" s="3"/>
    </row>
    <row r="902" spans="1:27" ht="15.75" customHeight="1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  <c r="AA902" s="3"/>
    </row>
    <row r="903" spans="1:27" ht="15.75" customHeight="1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  <c r="AA903" s="3"/>
    </row>
    <row r="904" spans="1:27" ht="15.75" customHeight="1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  <c r="AA904" s="3"/>
    </row>
    <row r="905" spans="1:27" ht="15.75" customHeight="1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  <c r="AA905" s="3"/>
    </row>
    <row r="906" spans="1:27" ht="15.75" customHeight="1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  <c r="AA906" s="3"/>
    </row>
    <row r="907" spans="1:27" ht="15.75" customHeight="1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  <c r="AA907" s="3"/>
    </row>
    <row r="908" spans="1:27" ht="15.75" customHeight="1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  <c r="AA908" s="3"/>
    </row>
    <row r="909" spans="1:27" ht="15.75" customHeight="1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  <c r="AA909" s="3"/>
    </row>
    <row r="910" spans="1:27" ht="15.75" customHeight="1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  <c r="AA910" s="3"/>
    </row>
    <row r="911" spans="1:27" ht="15.75" customHeight="1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  <c r="AA911" s="3"/>
    </row>
    <row r="912" spans="1:27" ht="15.75" customHeight="1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  <c r="AA912" s="3"/>
    </row>
    <row r="913" spans="1:27" ht="15.75" customHeight="1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  <c r="AA913" s="3"/>
    </row>
    <row r="914" spans="1:27" ht="15.75" customHeight="1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  <c r="AA914" s="3"/>
    </row>
    <row r="915" spans="1:27" ht="15.75" customHeight="1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  <c r="AA915" s="3"/>
    </row>
    <row r="916" spans="1:27" ht="15.75" customHeight="1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  <c r="AA916" s="3"/>
    </row>
    <row r="917" spans="1:27" ht="15.75" customHeight="1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  <c r="AA917" s="3"/>
    </row>
    <row r="918" spans="1:27" ht="15.75" customHeight="1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  <c r="AA918" s="3"/>
    </row>
    <row r="919" spans="1:27" ht="15.75" customHeight="1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  <c r="AA919" s="3"/>
    </row>
    <row r="920" spans="1:27" ht="15.75" customHeight="1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  <c r="AA920" s="3"/>
    </row>
    <row r="921" spans="1:27" ht="15.75" customHeight="1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  <c r="AA921" s="3"/>
    </row>
    <row r="922" spans="1:27" ht="15.75" customHeight="1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  <c r="AA922" s="3"/>
    </row>
    <row r="923" spans="1:27" ht="15.75" customHeight="1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  <c r="AA923" s="3"/>
    </row>
    <row r="924" spans="1:27" ht="15.75" customHeight="1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  <c r="AA924" s="3"/>
    </row>
    <row r="925" spans="1:27" ht="15.75" customHeight="1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  <c r="AA925" s="3"/>
    </row>
    <row r="926" spans="1:27" ht="15.75" customHeight="1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  <c r="AA926" s="3"/>
    </row>
    <row r="927" spans="1:27" ht="15.75" customHeight="1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  <c r="AA927" s="3"/>
    </row>
    <row r="928" spans="1:27" ht="15.75" customHeight="1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  <c r="AA928" s="3"/>
    </row>
    <row r="929" spans="1:27" ht="15.75" customHeight="1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  <c r="AA929" s="3"/>
    </row>
    <row r="930" spans="1:27" ht="15.75" customHeight="1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  <c r="AA930" s="3"/>
    </row>
    <row r="931" spans="1:27" ht="15.75" customHeight="1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  <c r="AA931" s="3"/>
    </row>
    <row r="932" spans="1:27" ht="15.75" customHeight="1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  <c r="AA932" s="3"/>
    </row>
    <row r="933" spans="1:27" ht="15.75" customHeight="1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  <c r="AA933" s="3"/>
    </row>
    <row r="934" spans="1:27" ht="15.75" customHeight="1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  <c r="AA934" s="3"/>
    </row>
    <row r="935" spans="1:27" ht="15.75" customHeight="1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  <c r="AA935" s="3"/>
    </row>
    <row r="936" spans="1:27" ht="15.75" customHeight="1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  <c r="AA936" s="3"/>
    </row>
    <row r="937" spans="1:27" ht="15.75" customHeight="1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  <c r="AA937" s="3"/>
    </row>
    <row r="938" spans="1:27" ht="15.75" customHeight="1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  <c r="AA938" s="3"/>
    </row>
    <row r="939" spans="1:27" ht="15.75" customHeight="1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  <c r="AA939" s="3"/>
    </row>
    <row r="940" spans="1:27" ht="15.75" customHeight="1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  <c r="AA940" s="3"/>
    </row>
    <row r="941" spans="1:27" ht="15.75" customHeight="1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  <c r="AA941" s="3"/>
    </row>
    <row r="942" spans="1:27" ht="15.75" customHeight="1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  <c r="AA942" s="3"/>
    </row>
    <row r="943" spans="1:27" ht="15.75" customHeight="1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  <c r="AA943" s="3"/>
    </row>
    <row r="944" spans="1:27" ht="15.75" customHeight="1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  <c r="AA944" s="3"/>
    </row>
    <row r="945" spans="1:27" ht="15.75" customHeight="1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  <c r="AA945" s="3"/>
    </row>
    <row r="946" spans="1:27" ht="15.75" customHeight="1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  <c r="AA946" s="3"/>
    </row>
    <row r="947" spans="1:27" ht="15.75" customHeight="1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  <c r="AA947" s="3"/>
    </row>
    <row r="948" spans="1:27" ht="15.75" customHeight="1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  <c r="AA948" s="3"/>
    </row>
    <row r="949" spans="1:27" ht="15.75" customHeight="1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  <c r="AA949" s="3"/>
    </row>
    <row r="950" spans="1:27" ht="15.75" customHeight="1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  <c r="AA950" s="3"/>
    </row>
    <row r="951" spans="1:27" ht="15.75" customHeight="1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  <c r="AA951" s="3"/>
    </row>
    <row r="952" spans="1:27" ht="15.75" customHeight="1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  <c r="AA952" s="3"/>
    </row>
    <row r="953" spans="1:27" ht="15.75" customHeight="1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  <c r="AA953" s="3"/>
    </row>
    <row r="954" spans="1:27" ht="15.75" customHeight="1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  <c r="AA954" s="3"/>
    </row>
    <row r="955" spans="1:27" ht="15.75" customHeight="1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  <c r="AA955" s="3"/>
    </row>
    <row r="956" spans="1:27" ht="15.75" customHeight="1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  <c r="AA956" s="3"/>
    </row>
    <row r="957" spans="1:27" ht="15.75" customHeight="1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  <c r="AA957" s="3"/>
    </row>
    <row r="958" spans="1:27" ht="15.75" customHeight="1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  <c r="AA958" s="3"/>
    </row>
    <row r="959" spans="1:27" ht="15.75" customHeight="1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  <c r="AA959" s="3"/>
    </row>
    <row r="960" spans="1:27" ht="15.75" customHeight="1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  <c r="AA960" s="3"/>
    </row>
    <row r="961" spans="1:27" ht="15.75" customHeight="1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  <c r="AA961" s="3"/>
    </row>
    <row r="962" spans="1:27" ht="15.75" customHeight="1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  <c r="AA962" s="3"/>
    </row>
    <row r="963" spans="1:27" ht="15.75" customHeight="1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  <c r="AA963" s="3"/>
    </row>
    <row r="964" spans="1:27" ht="15.75" customHeight="1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  <c r="AA964" s="3"/>
    </row>
    <row r="965" spans="1:27" ht="15.75" customHeight="1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  <c r="AA965" s="3"/>
    </row>
    <row r="966" spans="1:27" ht="15.75" customHeight="1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  <c r="AA966" s="3"/>
    </row>
    <row r="967" spans="1:27" ht="15.75" customHeight="1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  <c r="AA967" s="3"/>
    </row>
    <row r="968" spans="1:27" ht="15.75" customHeight="1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  <c r="AA968" s="3"/>
    </row>
    <row r="969" spans="1:27" ht="15.75" customHeight="1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  <c r="AA969" s="3"/>
    </row>
    <row r="970" spans="1:27" ht="15.75" customHeight="1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  <c r="AA970" s="3"/>
    </row>
    <row r="971" spans="1:27" ht="15.75" customHeight="1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  <c r="AA971" s="3"/>
    </row>
    <row r="972" spans="1:27" ht="15.75" customHeight="1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  <c r="AA972" s="3"/>
    </row>
    <row r="973" spans="1:27" ht="15.75" customHeight="1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  <c r="AA973" s="3"/>
    </row>
    <row r="974" spans="1:27" ht="15.75" customHeight="1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  <c r="AA974" s="3"/>
    </row>
    <row r="975" spans="1:27" ht="15.75" customHeight="1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  <c r="AA975" s="3"/>
    </row>
    <row r="976" spans="1:27" ht="15.75" customHeight="1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  <c r="AA976" s="3"/>
    </row>
    <row r="977" spans="1:27" ht="15.75" customHeight="1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  <c r="AA977" s="3"/>
    </row>
    <row r="978" spans="1:27" ht="15.75" customHeight="1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  <c r="AA978" s="3"/>
    </row>
    <row r="979" spans="1:27" ht="15.75" customHeight="1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  <c r="AA979" s="3"/>
    </row>
    <row r="980" spans="1:27" ht="15.75" customHeight="1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  <c r="AA980" s="3"/>
    </row>
    <row r="981" spans="1:27" ht="15.75" customHeight="1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  <c r="AA981" s="3"/>
    </row>
    <row r="982" spans="1:27" ht="15.75" customHeight="1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  <c r="AA982" s="3"/>
    </row>
    <row r="983" spans="1:27" ht="15.75" customHeight="1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  <c r="AA983" s="3"/>
    </row>
    <row r="984" spans="1:27" ht="15.75" customHeight="1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  <c r="AA984" s="3"/>
    </row>
    <row r="985" spans="1:27" ht="15.75" customHeight="1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  <c r="AA985" s="3"/>
    </row>
    <row r="986" spans="1:27" ht="15.75" customHeight="1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  <c r="AA986" s="3"/>
    </row>
    <row r="987" spans="1:27" ht="15.75" customHeight="1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  <c r="AA987" s="3"/>
    </row>
    <row r="988" spans="1:27" ht="15.75" customHeight="1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  <c r="AA988" s="3"/>
    </row>
    <row r="989" spans="1:27" ht="15.75" customHeight="1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  <c r="AA989" s="3"/>
    </row>
    <row r="990" spans="1:27" ht="15.75" customHeight="1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  <c r="AA990" s="3"/>
    </row>
    <row r="991" spans="1:27" ht="15.75" customHeight="1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  <c r="AA991" s="3"/>
    </row>
    <row r="992" spans="1:27" ht="15.75" customHeight="1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  <c r="AA992" s="3"/>
    </row>
    <row r="993" spans="1:27" ht="15.75" customHeight="1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  <c r="AA993" s="3"/>
    </row>
    <row r="994" spans="1:27" ht="15.75" customHeight="1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  <c r="AA994" s="3"/>
    </row>
    <row r="995" spans="1:27" ht="15.75" customHeight="1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  <c r="AA995" s="3"/>
    </row>
    <row r="996" spans="1:27" ht="15.75" customHeight="1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  <c r="AA996" s="3"/>
    </row>
    <row r="997" spans="1:27" ht="15.75" customHeight="1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  <c r="AA997" s="3"/>
    </row>
    <row r="998" spans="1:27" ht="15.75" customHeight="1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  <c r="AA998" s="3"/>
    </row>
    <row r="999" spans="1:27" ht="15.75" customHeight="1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  <c r="AA999" s="3"/>
    </row>
    <row r="1000" spans="1:27" ht="15.75" customHeight="1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  <c r="AA1000" s="3"/>
    </row>
    <row r="1001" spans="1:27" ht="15.75" customHeight="1">
      <c r="A1001" s="3"/>
      <c r="B1001" s="3"/>
      <c r="C1001" s="3"/>
      <c r="D1001" s="3"/>
      <c r="E1001" s="3"/>
      <c r="F1001" s="3"/>
      <c r="G1001" s="3"/>
      <c r="H1001" s="3"/>
      <c r="I1001" s="3"/>
      <c r="J1001" s="3"/>
      <c r="K1001" s="3"/>
      <c r="L1001" s="3"/>
      <c r="M1001" s="3"/>
      <c r="N1001" s="3"/>
      <c r="O1001" s="3"/>
      <c r="P1001" s="3"/>
      <c r="Q1001" s="3"/>
      <c r="R1001" s="3"/>
      <c r="S1001" s="3"/>
      <c r="T1001" s="3"/>
      <c r="U1001" s="3"/>
      <c r="V1001" s="3"/>
      <c r="W1001" s="3"/>
      <c r="X1001" s="3"/>
      <c r="Y1001" s="3"/>
      <c r="Z1001" s="3"/>
      <c r="AA1001" s="3"/>
    </row>
    <row r="1002" spans="1:27" ht="15.75" customHeight="1">
      <c r="A1002" s="3"/>
      <c r="B1002" s="3"/>
      <c r="C1002" s="3"/>
      <c r="D1002" s="3"/>
      <c r="E1002" s="3"/>
      <c r="F1002" s="3"/>
      <c r="G1002" s="3"/>
      <c r="H1002" s="3"/>
      <c r="I1002" s="3"/>
      <c r="J1002" s="3"/>
      <c r="K1002" s="3"/>
      <c r="L1002" s="3"/>
      <c r="M1002" s="3"/>
      <c r="N1002" s="3"/>
      <c r="O1002" s="3"/>
      <c r="P1002" s="3"/>
      <c r="Q1002" s="3"/>
      <c r="R1002" s="3"/>
      <c r="S1002" s="3"/>
      <c r="T1002" s="3"/>
      <c r="U1002" s="3"/>
      <c r="V1002" s="3"/>
      <c r="W1002" s="3"/>
      <c r="X1002" s="3"/>
      <c r="Y1002" s="3"/>
      <c r="Z1002" s="3"/>
      <c r="AA1002" s="3"/>
    </row>
    <row r="1003" spans="1:27" ht="15.75" customHeight="1">
      <c r="A1003" s="3"/>
      <c r="B1003" s="3"/>
      <c r="C1003" s="3"/>
      <c r="D1003" s="3"/>
      <c r="E1003" s="3"/>
      <c r="F1003" s="3"/>
      <c r="G1003" s="3"/>
      <c r="H1003" s="3"/>
      <c r="I1003" s="3"/>
      <c r="J1003" s="3"/>
      <c r="K1003" s="3"/>
      <c r="L1003" s="3"/>
      <c r="M1003" s="3"/>
      <c r="N1003" s="3"/>
      <c r="O1003" s="3"/>
      <c r="P1003" s="3"/>
      <c r="Q1003" s="3"/>
      <c r="R1003" s="3"/>
      <c r="S1003" s="3"/>
      <c r="T1003" s="3"/>
      <c r="U1003" s="3"/>
      <c r="V1003" s="3"/>
      <c r="W1003" s="3"/>
      <c r="X1003" s="3"/>
      <c r="Y1003" s="3"/>
      <c r="Z1003" s="3"/>
      <c r="AA1003" s="3"/>
    </row>
    <row r="1004" spans="1:27" ht="15.75" customHeight="1">
      <c r="A1004" s="3"/>
      <c r="B1004" s="3"/>
      <c r="C1004" s="3"/>
      <c r="D1004" s="3"/>
      <c r="E1004" s="3"/>
      <c r="F1004" s="3"/>
      <c r="G1004" s="3"/>
      <c r="H1004" s="3"/>
      <c r="I1004" s="3"/>
      <c r="J1004" s="3"/>
      <c r="K1004" s="3"/>
      <c r="L1004" s="3"/>
      <c r="M1004" s="3"/>
      <c r="N1004" s="3"/>
      <c r="O1004" s="3"/>
      <c r="P1004" s="3"/>
      <c r="Q1004" s="3"/>
      <c r="R1004" s="3"/>
      <c r="S1004" s="3"/>
      <c r="T1004" s="3"/>
      <c r="U1004" s="3"/>
      <c r="V1004" s="3"/>
      <c r="W1004" s="3"/>
      <c r="X1004" s="3"/>
      <c r="Y1004" s="3"/>
      <c r="Z1004" s="3"/>
      <c r="AA1004" s="3"/>
    </row>
    <row r="1005" spans="1:27" ht="15.75" customHeight="1">
      <c r="A1005" s="3"/>
      <c r="B1005" s="3"/>
      <c r="C1005" s="3"/>
      <c r="D1005" s="3"/>
      <c r="E1005" s="3"/>
      <c r="F1005" s="3"/>
      <c r="G1005" s="3"/>
      <c r="H1005" s="3"/>
      <c r="I1005" s="3"/>
      <c r="J1005" s="3"/>
      <c r="K1005" s="3"/>
      <c r="L1005" s="3"/>
      <c r="M1005" s="3"/>
      <c r="N1005" s="3"/>
      <c r="O1005" s="3"/>
      <c r="P1005" s="3"/>
      <c r="Q1005" s="3"/>
      <c r="R1005" s="3"/>
      <c r="S1005" s="3"/>
      <c r="T1005" s="3"/>
      <c r="U1005" s="3"/>
      <c r="V1005" s="3"/>
      <c r="W1005" s="3"/>
      <c r="X1005" s="3"/>
      <c r="Y1005" s="3"/>
      <c r="Z1005" s="3"/>
      <c r="AA1005" s="3"/>
    </row>
    <row r="1006" spans="1:27" ht="15.75" customHeight="1">
      <c r="A1006" s="3"/>
      <c r="B1006" s="3"/>
      <c r="C1006" s="3"/>
      <c r="D1006" s="3"/>
      <c r="E1006" s="3"/>
      <c r="F1006" s="3"/>
      <c r="G1006" s="3"/>
      <c r="H1006" s="3"/>
      <c r="I1006" s="3"/>
      <c r="J1006" s="3"/>
      <c r="K1006" s="3"/>
      <c r="L1006" s="3"/>
      <c r="M1006" s="3"/>
      <c r="N1006" s="3"/>
      <c r="O1006" s="3"/>
      <c r="P1006" s="3"/>
      <c r="Q1006" s="3"/>
      <c r="R1006" s="3"/>
      <c r="S1006" s="3"/>
      <c r="T1006" s="3"/>
      <c r="U1006" s="3"/>
      <c r="V1006" s="3"/>
      <c r="W1006" s="3"/>
      <c r="X1006" s="3"/>
      <c r="Y1006" s="3"/>
      <c r="Z1006" s="3"/>
      <c r="AA1006" s="3"/>
    </row>
    <row r="1007" spans="1:27" ht="15.75" customHeight="1">
      <c r="A1007" s="3"/>
      <c r="B1007" s="3"/>
      <c r="C1007" s="3"/>
      <c r="D1007" s="3"/>
      <c r="E1007" s="3"/>
      <c r="F1007" s="3"/>
      <c r="G1007" s="3"/>
      <c r="H1007" s="3"/>
      <c r="I1007" s="3"/>
      <c r="J1007" s="3"/>
      <c r="K1007" s="3"/>
      <c r="L1007" s="3"/>
      <c r="M1007" s="3"/>
      <c r="N1007" s="3"/>
      <c r="O1007" s="3"/>
      <c r="P1007" s="3"/>
      <c r="Q1007" s="3"/>
      <c r="R1007" s="3"/>
      <c r="S1007" s="3"/>
      <c r="T1007" s="3"/>
      <c r="U1007" s="3"/>
      <c r="V1007" s="3"/>
      <c r="W1007" s="3"/>
      <c r="X1007" s="3"/>
      <c r="Y1007" s="3"/>
      <c r="Z1007" s="3"/>
      <c r="AA1007" s="3"/>
    </row>
    <row r="1008" spans="1:27" ht="15.75" customHeight="1">
      <c r="A1008" s="3"/>
      <c r="B1008" s="3"/>
      <c r="C1008" s="3"/>
      <c r="D1008" s="3"/>
      <c r="E1008" s="3"/>
      <c r="F1008" s="3"/>
      <c r="G1008" s="3"/>
      <c r="H1008" s="3"/>
      <c r="I1008" s="3"/>
      <c r="J1008" s="3"/>
      <c r="K1008" s="3"/>
      <c r="L1008" s="3"/>
      <c r="M1008" s="3"/>
      <c r="N1008" s="3"/>
      <c r="O1008" s="3"/>
      <c r="P1008" s="3"/>
      <c r="Q1008" s="3"/>
      <c r="R1008" s="3"/>
      <c r="S1008" s="3"/>
      <c r="T1008" s="3"/>
      <c r="U1008" s="3"/>
      <c r="V1008" s="3"/>
      <c r="W1008" s="3"/>
      <c r="X1008" s="3"/>
      <c r="Y1008" s="3"/>
      <c r="Z1008" s="3"/>
      <c r="AA1008" s="3"/>
    </row>
    <row r="1009" spans="1:27" ht="15.75" customHeight="1">
      <c r="A1009" s="3"/>
      <c r="B1009" s="3"/>
      <c r="C1009" s="3"/>
      <c r="D1009" s="3"/>
      <c r="E1009" s="3"/>
      <c r="F1009" s="3"/>
      <c r="G1009" s="3"/>
      <c r="H1009" s="3"/>
      <c r="I1009" s="3"/>
      <c r="J1009" s="3"/>
      <c r="K1009" s="3"/>
      <c r="L1009" s="3"/>
      <c r="M1009" s="3"/>
      <c r="N1009" s="3"/>
      <c r="O1009" s="3"/>
      <c r="P1009" s="3"/>
      <c r="Q1009" s="3"/>
      <c r="R1009" s="3"/>
      <c r="S1009" s="3"/>
      <c r="T1009" s="3"/>
      <c r="U1009" s="3"/>
      <c r="V1009" s="3"/>
      <c r="W1009" s="3"/>
      <c r="X1009" s="3"/>
      <c r="Y1009" s="3"/>
      <c r="Z1009" s="3"/>
      <c r="AA1009" s="3"/>
    </row>
    <row r="1010" spans="1:27" ht="15.75" customHeight="1">
      <c r="A1010" s="3"/>
      <c r="B1010" s="3"/>
      <c r="C1010" s="3"/>
      <c r="D1010" s="3"/>
      <c r="E1010" s="3"/>
      <c r="F1010" s="3"/>
      <c r="G1010" s="3"/>
      <c r="H1010" s="3"/>
      <c r="I1010" s="3"/>
      <c r="J1010" s="3"/>
      <c r="K1010" s="3"/>
      <c r="L1010" s="3"/>
      <c r="M1010" s="3"/>
      <c r="N1010" s="3"/>
      <c r="O1010" s="3"/>
      <c r="P1010" s="3"/>
      <c r="Q1010" s="3"/>
      <c r="R1010" s="3"/>
      <c r="S1010" s="3"/>
      <c r="T1010" s="3"/>
      <c r="U1010" s="3"/>
      <c r="V1010" s="3"/>
      <c r="W1010" s="3"/>
      <c r="X1010" s="3"/>
      <c r="Y1010" s="3"/>
      <c r="Z1010" s="3"/>
      <c r="AA1010" s="3"/>
    </row>
    <row r="1011" spans="1:27" ht="15.75" customHeight="1">
      <c r="A1011" s="3"/>
      <c r="B1011" s="3"/>
      <c r="C1011" s="3"/>
      <c r="D1011" s="3"/>
      <c r="E1011" s="3"/>
      <c r="F1011" s="3"/>
      <c r="G1011" s="3"/>
      <c r="H1011" s="3"/>
      <c r="I1011" s="3"/>
      <c r="J1011" s="3"/>
      <c r="K1011" s="3"/>
      <c r="L1011" s="3"/>
      <c r="M1011" s="3"/>
      <c r="N1011" s="3"/>
      <c r="O1011" s="3"/>
      <c r="P1011" s="3"/>
      <c r="Q1011" s="3"/>
      <c r="R1011" s="3"/>
      <c r="S1011" s="3"/>
      <c r="T1011" s="3"/>
      <c r="U1011" s="3"/>
      <c r="V1011" s="3"/>
      <c r="W1011" s="3"/>
      <c r="X1011" s="3"/>
      <c r="Y1011" s="3"/>
      <c r="Z1011" s="3"/>
      <c r="AA1011" s="3"/>
    </row>
    <row r="1012" spans="1:27" ht="15.75" customHeight="1">
      <c r="A1012" s="3"/>
      <c r="B1012" s="3"/>
      <c r="C1012" s="3"/>
      <c r="D1012" s="3"/>
      <c r="E1012" s="3"/>
      <c r="F1012" s="3"/>
      <c r="G1012" s="3"/>
      <c r="H1012" s="3"/>
      <c r="I1012" s="3"/>
      <c r="J1012" s="3"/>
      <c r="K1012" s="3"/>
      <c r="L1012" s="3"/>
      <c r="M1012" s="3"/>
      <c r="N1012" s="3"/>
      <c r="O1012" s="3"/>
      <c r="P1012" s="3"/>
      <c r="Q1012" s="3"/>
      <c r="R1012" s="3"/>
      <c r="S1012" s="3"/>
      <c r="T1012" s="3"/>
      <c r="U1012" s="3"/>
      <c r="V1012" s="3"/>
      <c r="W1012" s="3"/>
      <c r="X1012" s="3"/>
      <c r="Y1012" s="3"/>
      <c r="Z1012" s="3"/>
      <c r="AA1012" s="3"/>
    </row>
    <row r="1013" spans="1:27" ht="15.75" customHeight="1">
      <c r="A1013" s="3"/>
      <c r="B1013" s="3"/>
      <c r="C1013" s="3"/>
      <c r="D1013" s="3"/>
      <c r="E1013" s="3"/>
      <c r="F1013" s="3"/>
      <c r="G1013" s="3"/>
      <c r="H1013" s="3"/>
      <c r="I1013" s="3"/>
      <c r="J1013" s="3"/>
      <c r="K1013" s="3"/>
      <c r="L1013" s="3"/>
      <c r="M1013" s="3"/>
      <c r="N1013" s="3"/>
      <c r="O1013" s="3"/>
      <c r="P1013" s="3"/>
      <c r="Q1013" s="3"/>
      <c r="R1013" s="3"/>
      <c r="S1013" s="3"/>
      <c r="T1013" s="3"/>
      <c r="U1013" s="3"/>
      <c r="V1013" s="3"/>
      <c r="W1013" s="3"/>
      <c r="X1013" s="3"/>
      <c r="Y1013" s="3"/>
      <c r="Z1013" s="3"/>
      <c r="AA1013" s="3"/>
    </row>
    <row r="1014" spans="1:27" ht="15.75" customHeight="1">
      <c r="A1014" s="3"/>
      <c r="B1014" s="3"/>
      <c r="C1014" s="3"/>
      <c r="D1014" s="3"/>
      <c r="E1014" s="3"/>
      <c r="F1014" s="3"/>
      <c r="G1014" s="3"/>
      <c r="H1014" s="3"/>
      <c r="I1014" s="3"/>
      <c r="J1014" s="3"/>
      <c r="K1014" s="3"/>
      <c r="L1014" s="3"/>
      <c r="M1014" s="3"/>
      <c r="N1014" s="3"/>
      <c r="O1014" s="3"/>
      <c r="P1014" s="3"/>
      <c r="Q1014" s="3"/>
      <c r="R1014" s="3"/>
      <c r="S1014" s="3"/>
      <c r="T1014" s="3"/>
      <c r="U1014" s="3"/>
      <c r="V1014" s="3"/>
      <c r="W1014" s="3"/>
      <c r="X1014" s="3"/>
      <c r="Y1014" s="3"/>
      <c r="Z1014" s="3"/>
      <c r="AA1014" s="3"/>
    </row>
    <row r="1015" spans="1:27" ht="15.75" customHeight="1">
      <c r="A1015" s="3"/>
      <c r="B1015" s="3"/>
      <c r="C1015" s="3"/>
      <c r="D1015" s="3"/>
      <c r="E1015" s="3"/>
      <c r="F1015" s="3"/>
      <c r="G1015" s="3"/>
      <c r="H1015" s="3"/>
      <c r="I1015" s="3"/>
      <c r="J1015" s="3"/>
      <c r="K1015" s="3"/>
      <c r="L1015" s="3"/>
      <c r="M1015" s="3"/>
      <c r="N1015" s="3"/>
      <c r="O1015" s="3"/>
      <c r="P1015" s="3"/>
      <c r="Q1015" s="3"/>
      <c r="R1015" s="3"/>
      <c r="S1015" s="3"/>
      <c r="T1015" s="3"/>
      <c r="U1015" s="3"/>
      <c r="V1015" s="3"/>
      <c r="W1015" s="3"/>
      <c r="X1015" s="3"/>
      <c r="Y1015" s="3"/>
      <c r="Z1015" s="3"/>
      <c r="AA1015" s="3"/>
    </row>
    <row r="1016" spans="1:27" ht="15.75" customHeight="1">
      <c r="A1016" s="3"/>
      <c r="B1016" s="3"/>
      <c r="C1016" s="3"/>
      <c r="D1016" s="3"/>
      <c r="E1016" s="3"/>
      <c r="F1016" s="3"/>
      <c r="G1016" s="3"/>
      <c r="H1016" s="3"/>
      <c r="I1016" s="3"/>
      <c r="J1016" s="3"/>
      <c r="K1016" s="3"/>
      <c r="L1016" s="3"/>
      <c r="M1016" s="3"/>
      <c r="N1016" s="3"/>
      <c r="O1016" s="3"/>
      <c r="P1016" s="3"/>
      <c r="Q1016" s="3"/>
      <c r="R1016" s="3"/>
      <c r="S1016" s="3"/>
      <c r="T1016" s="3"/>
      <c r="U1016" s="3"/>
      <c r="V1016" s="3"/>
      <c r="W1016" s="3"/>
      <c r="X1016" s="3"/>
      <c r="Y1016" s="3"/>
      <c r="Z1016" s="3"/>
      <c r="AA1016" s="3"/>
    </row>
    <row r="1017" spans="1:27" ht="15.75" customHeight="1">
      <c r="A1017" s="3"/>
      <c r="B1017" s="3"/>
      <c r="C1017" s="3"/>
      <c r="D1017" s="3"/>
      <c r="E1017" s="3"/>
      <c r="F1017" s="3"/>
      <c r="G1017" s="3"/>
      <c r="H1017" s="3"/>
      <c r="I1017" s="3"/>
      <c r="J1017" s="3"/>
      <c r="K1017" s="3"/>
      <c r="L1017" s="3"/>
      <c r="M1017" s="3"/>
      <c r="N1017" s="3"/>
      <c r="O1017" s="3"/>
      <c r="P1017" s="3"/>
      <c r="Q1017" s="3"/>
      <c r="R1017" s="3"/>
      <c r="S1017" s="3"/>
      <c r="T1017" s="3"/>
      <c r="U1017" s="3"/>
      <c r="V1017" s="3"/>
      <c r="W1017" s="3"/>
      <c r="X1017" s="3"/>
      <c r="Y1017" s="3"/>
      <c r="Z1017" s="3"/>
      <c r="AA1017" s="3"/>
    </row>
    <row r="1018" spans="1:27" ht="15.75" customHeight="1">
      <c r="A1018" s="3"/>
      <c r="B1018" s="3"/>
      <c r="C1018" s="3"/>
      <c r="D1018" s="3"/>
      <c r="E1018" s="3"/>
      <c r="F1018" s="3"/>
      <c r="G1018" s="3"/>
      <c r="H1018" s="3"/>
      <c r="I1018" s="3"/>
      <c r="J1018" s="3"/>
      <c r="K1018" s="3"/>
      <c r="L1018" s="3"/>
      <c r="M1018" s="3"/>
      <c r="N1018" s="3"/>
      <c r="O1018" s="3"/>
      <c r="P1018" s="3"/>
      <c r="Q1018" s="3"/>
      <c r="R1018" s="3"/>
      <c r="S1018" s="3"/>
      <c r="T1018" s="3"/>
      <c r="U1018" s="3"/>
      <c r="V1018" s="3"/>
      <c r="W1018" s="3"/>
      <c r="X1018" s="3"/>
      <c r="Y1018" s="3"/>
      <c r="Z1018" s="3"/>
      <c r="AA1018" s="3"/>
    </row>
    <row r="1019" spans="1:27" ht="15.75" customHeight="1">
      <c r="A1019" s="3"/>
      <c r="B1019" s="3"/>
      <c r="C1019" s="3"/>
      <c r="D1019" s="3"/>
      <c r="E1019" s="3"/>
      <c r="F1019" s="3"/>
      <c r="G1019" s="3"/>
      <c r="H1019" s="3"/>
      <c r="I1019" s="3"/>
      <c r="J1019" s="3"/>
      <c r="K1019" s="3"/>
      <c r="L1019" s="3"/>
      <c r="M1019" s="3"/>
      <c r="N1019" s="3"/>
      <c r="O1019" s="3"/>
      <c r="P1019" s="3"/>
      <c r="Q1019" s="3"/>
      <c r="R1019" s="3"/>
      <c r="S1019" s="3"/>
      <c r="T1019" s="3"/>
      <c r="U1019" s="3"/>
      <c r="V1019" s="3"/>
      <c r="W1019" s="3"/>
      <c r="X1019" s="3"/>
      <c r="Y1019" s="3"/>
      <c r="Z1019" s="3"/>
      <c r="AA1019" s="3"/>
    </row>
    <row r="1020" spans="1:27" ht="15.75" customHeight="1">
      <c r="A1020" s="3"/>
      <c r="B1020" s="3"/>
      <c r="C1020" s="3"/>
      <c r="D1020" s="3"/>
      <c r="E1020" s="3"/>
      <c r="F1020" s="3"/>
      <c r="G1020" s="3"/>
      <c r="H1020" s="3"/>
      <c r="I1020" s="3"/>
      <c r="J1020" s="3"/>
      <c r="K1020" s="3"/>
      <c r="L1020" s="3"/>
      <c r="M1020" s="3"/>
      <c r="N1020" s="3"/>
      <c r="O1020" s="3"/>
      <c r="P1020" s="3"/>
      <c r="Q1020" s="3"/>
      <c r="R1020" s="3"/>
      <c r="S1020" s="3"/>
      <c r="T1020" s="3"/>
      <c r="U1020" s="3"/>
      <c r="V1020" s="3"/>
      <c r="W1020" s="3"/>
      <c r="X1020" s="3"/>
      <c r="Y1020" s="3"/>
      <c r="Z1020" s="3"/>
      <c r="AA1020" s="3"/>
    </row>
  </sheetData>
  <mergeCells count="206">
    <mergeCell ref="B2:K2"/>
    <mergeCell ref="B3:K3"/>
    <mergeCell ref="B4:K4"/>
    <mergeCell ref="B5:K5"/>
    <mergeCell ref="B6:K6"/>
    <mergeCell ref="B7:K7"/>
    <mergeCell ref="B8:D8"/>
    <mergeCell ref="B9:D9"/>
    <mergeCell ref="B10:D10"/>
    <mergeCell ref="B11:D11"/>
    <mergeCell ref="B12:K12"/>
    <mergeCell ref="B13:K13"/>
    <mergeCell ref="C14:J14"/>
    <mergeCell ref="C15:F15"/>
    <mergeCell ref="H15:I15"/>
    <mergeCell ref="C16:F16"/>
    <mergeCell ref="H16:I16"/>
    <mergeCell ref="C17:F17"/>
    <mergeCell ref="H17:I17"/>
    <mergeCell ref="B18:I18"/>
    <mergeCell ref="B19:J19"/>
    <mergeCell ref="B20:K20"/>
    <mergeCell ref="B21:K21"/>
    <mergeCell ref="B22:K22"/>
    <mergeCell ref="B23:K23"/>
    <mergeCell ref="C24:I24"/>
    <mergeCell ref="C25:I25"/>
    <mergeCell ref="C26:I26"/>
    <mergeCell ref="B27:J27"/>
    <mergeCell ref="B28:K28"/>
    <mergeCell ref="B29:K29"/>
    <mergeCell ref="B30:K30"/>
    <mergeCell ref="C31:I31"/>
    <mergeCell ref="C32:I32"/>
    <mergeCell ref="C33:I33"/>
    <mergeCell ref="C34:I34"/>
    <mergeCell ref="C35:I35"/>
    <mergeCell ref="C36:I36"/>
    <mergeCell ref="C37:I37"/>
    <mergeCell ref="C38:I38"/>
    <mergeCell ref="C39:I39"/>
    <mergeCell ref="B40:I40"/>
    <mergeCell ref="B41:K41"/>
    <mergeCell ref="B42:K42"/>
    <mergeCell ref="C43:I43"/>
    <mergeCell ref="C44:G44"/>
    <mergeCell ref="H44:I44"/>
    <mergeCell ref="C45:G45"/>
    <mergeCell ref="H45:I45"/>
    <mergeCell ref="J45:J47"/>
    <mergeCell ref="C46:G46"/>
    <mergeCell ref="H46:I46"/>
    <mergeCell ref="C47:G47"/>
    <mergeCell ref="H47:I47"/>
    <mergeCell ref="C48:G48"/>
    <mergeCell ref="H48:I48"/>
    <mergeCell ref="C49:I49"/>
    <mergeCell ref="J49:J50"/>
    <mergeCell ref="C50:I50"/>
    <mergeCell ref="B51:J51"/>
    <mergeCell ref="B53:K53"/>
    <mergeCell ref="C54:J54"/>
    <mergeCell ref="C55:J55"/>
    <mergeCell ref="C56:J56"/>
    <mergeCell ref="C57:J57"/>
    <mergeCell ref="B58:J58"/>
    <mergeCell ref="B59:K59"/>
    <mergeCell ref="B60:K60"/>
    <mergeCell ref="C61:I61"/>
    <mergeCell ref="C62:I62"/>
    <mergeCell ref="C63:I63"/>
    <mergeCell ref="C64:I64"/>
    <mergeCell ref="C65:I65"/>
    <mergeCell ref="C66:I66"/>
    <mergeCell ref="C67:I67"/>
    <mergeCell ref="B68:J68"/>
    <mergeCell ref="B69:K69"/>
    <mergeCell ref="B70:K70"/>
    <mergeCell ref="B71:K71"/>
    <mergeCell ref="C72:I72"/>
    <mergeCell ref="C73:I73"/>
    <mergeCell ref="C74:I74"/>
    <mergeCell ref="C75:I75"/>
    <mergeCell ref="C76:I76"/>
    <mergeCell ref="C77:I77"/>
    <mergeCell ref="C78:I78"/>
    <mergeCell ref="C79:I79"/>
    <mergeCell ref="C80:I80"/>
    <mergeCell ref="C81:I81"/>
    <mergeCell ref="C82:I82"/>
    <mergeCell ref="C83:I83"/>
    <mergeCell ref="B84:K84"/>
    <mergeCell ref="B85:K85"/>
    <mergeCell ref="B86:K86"/>
    <mergeCell ref="C87:J87"/>
    <mergeCell ref="C88:J88"/>
    <mergeCell ref="C89:J89"/>
    <mergeCell ref="C90:J90"/>
    <mergeCell ref="C91:J91"/>
    <mergeCell ref="C92:J92"/>
    <mergeCell ref="B93:K93"/>
    <mergeCell ref="B94:K94"/>
    <mergeCell ref="C95:D95"/>
    <mergeCell ref="I95:J95"/>
    <mergeCell ref="C96:D96"/>
    <mergeCell ref="I96:J96"/>
    <mergeCell ref="C97:D97"/>
    <mergeCell ref="I97:J97"/>
    <mergeCell ref="C98:D98"/>
    <mergeCell ref="I98:J98"/>
    <mergeCell ref="C99:D99"/>
    <mergeCell ref="I99:J99"/>
    <mergeCell ref="C100:J100"/>
    <mergeCell ref="C102:D102"/>
    <mergeCell ref="I102:J103"/>
    <mergeCell ref="K102:K103"/>
    <mergeCell ref="I104:J104"/>
    <mergeCell ref="I105:J105"/>
    <mergeCell ref="I106:J106"/>
    <mergeCell ref="I107:J107"/>
    <mergeCell ref="I108:J108"/>
    <mergeCell ref="I109:J109"/>
    <mergeCell ref="I110:J110"/>
    <mergeCell ref="I111:J111"/>
    <mergeCell ref="I112:J112"/>
    <mergeCell ref="I113:J113"/>
    <mergeCell ref="I114:J114"/>
    <mergeCell ref="C115:J115"/>
    <mergeCell ref="B116:K116"/>
    <mergeCell ref="C118:D118"/>
    <mergeCell ref="F118:H118"/>
    <mergeCell ref="I118:J118"/>
    <mergeCell ref="F119:H119"/>
    <mergeCell ref="I119:J119"/>
    <mergeCell ref="F120:J120"/>
    <mergeCell ref="F121:J121"/>
    <mergeCell ref="F122:J122"/>
    <mergeCell ref="F123:J123"/>
    <mergeCell ref="F124:J124"/>
    <mergeCell ref="F125:J125"/>
    <mergeCell ref="F126:J126"/>
    <mergeCell ref="F127:J127"/>
    <mergeCell ref="F128:J128"/>
    <mergeCell ref="F129:J129"/>
    <mergeCell ref="F130:J130"/>
    <mergeCell ref="C131:J131"/>
    <mergeCell ref="C133:D133"/>
    <mergeCell ref="I133:J133"/>
    <mergeCell ref="C134:D134"/>
    <mergeCell ref="I134:J134"/>
    <mergeCell ref="C135:J135"/>
    <mergeCell ref="C137:D137"/>
    <mergeCell ref="I137:J137"/>
    <mergeCell ref="C138:D138"/>
    <mergeCell ref="I138:J138"/>
    <mergeCell ref="C139:D139"/>
    <mergeCell ref="I139:J139"/>
    <mergeCell ref="C140:D140"/>
    <mergeCell ref="I140:J140"/>
    <mergeCell ref="C141:J141"/>
    <mergeCell ref="C143:D143"/>
    <mergeCell ref="I143:J143"/>
    <mergeCell ref="C144:D144"/>
    <mergeCell ref="I144:J144"/>
    <mergeCell ref="C145:J145"/>
    <mergeCell ref="B146:J146"/>
    <mergeCell ref="B147:K147"/>
    <mergeCell ref="B148:K148"/>
    <mergeCell ref="C149:H149"/>
    <mergeCell ref="C150:H150"/>
    <mergeCell ref="C151:H151"/>
    <mergeCell ref="C152:H152"/>
    <mergeCell ref="B153:K153"/>
    <mergeCell ref="B154:K154"/>
    <mergeCell ref="C155:E155"/>
    <mergeCell ref="G155:G157"/>
    <mergeCell ref="H155:I155"/>
    <mergeCell ref="C156:E156"/>
    <mergeCell ref="C157:E157"/>
    <mergeCell ref="B158:B159"/>
    <mergeCell ref="C158:C159"/>
    <mergeCell ref="F158:F159"/>
    <mergeCell ref="J158:J159"/>
    <mergeCell ref="K158:K159"/>
    <mergeCell ref="B160:B161"/>
    <mergeCell ref="C160:C161"/>
    <mergeCell ref="D160:D161"/>
    <mergeCell ref="E160:E161"/>
    <mergeCell ref="F160:F161"/>
    <mergeCell ref="J160:J161"/>
    <mergeCell ref="K160:K161"/>
    <mergeCell ref="B162:E162"/>
    <mergeCell ref="B164:K164"/>
    <mergeCell ref="C176:J176"/>
    <mergeCell ref="B181:D181"/>
    <mergeCell ref="B182:D182"/>
    <mergeCell ref="H182:K182"/>
    <mergeCell ref="B165:K165"/>
    <mergeCell ref="B167:K167"/>
    <mergeCell ref="C169:J169"/>
    <mergeCell ref="C170:J170"/>
    <mergeCell ref="C171:J171"/>
    <mergeCell ref="C172:J172"/>
    <mergeCell ref="C173:J173"/>
    <mergeCell ref="C174:J174"/>
    <mergeCell ref="C175:J175"/>
  </mergeCells>
  <pageMargins left="0.51180555555555496" right="0.51180555555555496" top="0.78749999999999998" bottom="0.78749999999999998" header="0.51180555555555496" footer="0.51180555555555496"/>
  <pageSetup paperSize="9" scale="50" orientation="portrait" horizontalDpi="300" verticalDpi="300"/>
  <rowBreaks count="1" manualBreakCount="1">
    <brk id="9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0-1</vt:lpstr>
      <vt:lpstr>10+</vt:lpstr>
      <vt:lpstr>'0-1'!Area_de_impressao</vt:lpstr>
      <vt:lpstr>'10+'!Area_de_impressao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Jean Alexandre Pezzini</dc:creator>
  <dc:description/>
  <cp:lastModifiedBy>Ricardo Trindade Pinheiro</cp:lastModifiedBy>
  <cp:revision>3</cp:revision>
  <cp:lastPrinted>2024-07-23T21:20:48Z</cp:lastPrinted>
  <dcterms:created xsi:type="dcterms:W3CDTF">2019-11-18T10:59:10Z</dcterms:created>
  <dcterms:modified xsi:type="dcterms:W3CDTF">2024-10-25T14:53:01Z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