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7DB74A23-DACE-40AA-844F-922B8DEF82B6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5" i="1" l="1"/>
  <c r="I161" i="1"/>
  <c r="H161" i="1"/>
  <c r="F160" i="1"/>
  <c r="F162" i="1" s="1"/>
  <c r="I159" i="1"/>
  <c r="H159" i="1"/>
  <c r="F158" i="1"/>
  <c r="K145" i="1"/>
  <c r="K144" i="1"/>
  <c r="K140" i="1"/>
  <c r="K139" i="1"/>
  <c r="K134" i="1"/>
  <c r="K135" i="1" s="1"/>
  <c r="F130" i="1"/>
  <c r="E130" i="1"/>
  <c r="D130" i="1"/>
  <c r="K130" i="1" s="1"/>
  <c r="F129" i="1"/>
  <c r="E129" i="1"/>
  <c r="F128" i="1"/>
  <c r="E128" i="1"/>
  <c r="F127" i="1"/>
  <c r="E127" i="1"/>
  <c r="D127" i="1"/>
  <c r="K127" i="1" s="1"/>
  <c r="F126" i="1"/>
  <c r="E126" i="1"/>
  <c r="F125" i="1"/>
  <c r="E125" i="1"/>
  <c r="F124" i="1"/>
  <c r="E124" i="1"/>
  <c r="D124" i="1"/>
  <c r="K124" i="1" s="1"/>
  <c r="F123" i="1"/>
  <c r="E123" i="1"/>
  <c r="F122" i="1"/>
  <c r="E122" i="1"/>
  <c r="F121" i="1"/>
  <c r="E121" i="1"/>
  <c r="D121" i="1"/>
  <c r="K121" i="1" s="1"/>
  <c r="K120" i="1"/>
  <c r="F120" i="1"/>
  <c r="E120" i="1"/>
  <c r="D120" i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F105" i="1"/>
  <c r="H105" i="1" s="1"/>
  <c r="K105" i="1" s="1"/>
  <c r="D105" i="1"/>
  <c r="F104" i="1"/>
  <c r="H104" i="1" s="1"/>
  <c r="K104" i="1" s="1"/>
  <c r="D104" i="1"/>
  <c r="D128" i="1" s="1"/>
  <c r="K99" i="1"/>
  <c r="E99" i="1"/>
  <c r="E98" i="1"/>
  <c r="K97" i="1"/>
  <c r="E97" i="1"/>
  <c r="K96" i="1"/>
  <c r="J81" i="1"/>
  <c r="J83" i="1" s="1"/>
  <c r="J79" i="1"/>
  <c r="C50" i="1"/>
  <c r="H46" i="1"/>
  <c r="C46" i="1"/>
  <c r="H45" i="1"/>
  <c r="J40" i="1"/>
  <c r="J25" i="1"/>
  <c r="C17" i="1"/>
  <c r="J16" i="1"/>
  <c r="K45" i="1" s="1"/>
  <c r="C16" i="1"/>
  <c r="C45" i="1" s="1"/>
  <c r="C49" i="1" s="1"/>
  <c r="K10" i="1"/>
  <c r="J17" i="1" s="1"/>
  <c r="F10" i="1"/>
  <c r="K9" i="1"/>
  <c r="K98" i="1" l="1"/>
  <c r="K100" i="1" s="1"/>
  <c r="K128" i="1"/>
  <c r="K17" i="1"/>
  <c r="K46" i="1"/>
  <c r="K51" i="1" s="1"/>
  <c r="K57" i="1" s="1"/>
  <c r="K115" i="1"/>
  <c r="K16" i="1"/>
  <c r="K19" i="1" s="1"/>
  <c r="D123" i="1"/>
  <c r="K123" i="1" s="1"/>
  <c r="D126" i="1"/>
  <c r="K126" i="1" s="1"/>
  <c r="D129" i="1"/>
  <c r="K129" i="1" s="1"/>
  <c r="D122" i="1"/>
  <c r="K122" i="1" s="1"/>
  <c r="K131" i="1" s="1"/>
  <c r="D125" i="1"/>
  <c r="K125" i="1" s="1"/>
  <c r="K138" i="1"/>
  <c r="K141" i="1" s="1"/>
  <c r="K146" i="1" l="1"/>
  <c r="K170" i="1" s="1"/>
  <c r="K76" i="1"/>
  <c r="K66" i="1"/>
  <c r="K78" i="1"/>
  <c r="K88" i="1"/>
  <c r="K80" i="1"/>
  <c r="K75" i="1"/>
  <c r="K65" i="1"/>
  <c r="K67" i="1" s="1"/>
  <c r="K26" i="1"/>
  <c r="K82" i="1"/>
  <c r="K74" i="1"/>
  <c r="K73" i="1"/>
  <c r="K63" i="1"/>
  <c r="K62" i="1"/>
  <c r="K77" i="1"/>
  <c r="J150" i="1"/>
  <c r="K151" i="1"/>
  <c r="K25" i="1"/>
  <c r="K27" i="1" l="1"/>
  <c r="K79" i="1"/>
  <c r="K81" i="1" s="1"/>
  <c r="K83" i="1" s="1"/>
  <c r="K91" i="1" s="1"/>
  <c r="K152" i="1"/>
  <c r="K64" i="1"/>
  <c r="K68" i="1"/>
  <c r="K90" i="1" s="1"/>
  <c r="K55" i="1" l="1"/>
  <c r="K37" i="1"/>
  <c r="K38" i="1"/>
  <c r="K36" i="1"/>
  <c r="K33" i="1"/>
  <c r="K32" i="1"/>
  <c r="K39" i="1"/>
  <c r="K34" i="1"/>
  <c r="K35" i="1"/>
  <c r="I156" i="1"/>
  <c r="K40" i="1" l="1"/>
  <c r="K56" i="1" s="1"/>
  <c r="K58" i="1" s="1"/>
  <c r="K89" i="1" s="1"/>
  <c r="K92" i="1" s="1"/>
  <c r="K156" i="1"/>
  <c r="I157" i="1" s="1"/>
  <c r="J149" i="1" l="1"/>
  <c r="K169" i="1"/>
  <c r="K157" i="1"/>
  <c r="I158" i="1"/>
  <c r="J152" i="1" l="1"/>
  <c r="K158" i="1"/>
  <c r="I160" i="1" s="1"/>
  <c r="K160" i="1" s="1"/>
  <c r="E189" i="1" l="1"/>
  <c r="K162" i="1"/>
  <c r="E193" i="1"/>
  <c r="H156" i="1"/>
  <c r="E186" i="1"/>
  <c r="E187" i="1" l="1"/>
  <c r="J156" i="1"/>
  <c r="H157" i="1" s="1"/>
  <c r="K174" i="1"/>
  <c r="K176" i="1"/>
  <c r="J157" i="1" l="1"/>
  <c r="H158" i="1" s="1"/>
  <c r="E194" i="1"/>
  <c r="E192" i="1"/>
  <c r="E195" i="1"/>
  <c r="E190" i="1"/>
  <c r="J158" i="1" l="1"/>
  <c r="H160" i="1" s="1"/>
  <c r="J160" i="1" s="1"/>
  <c r="J162" i="1" l="1"/>
  <c r="K171" i="1" s="1"/>
  <c r="K172" i="1" s="1"/>
  <c r="E188" i="1"/>
  <c r="D189" i="1"/>
  <c r="D186" i="1"/>
  <c r="E191" i="1"/>
  <c r="D194" i="1"/>
  <c r="D195" i="1"/>
  <c r="K175" i="1" l="1"/>
  <c r="D185" i="1" s="1"/>
  <c r="C185" i="1" s="1"/>
  <c r="A185" i="1" s="1"/>
  <c r="D191" i="1"/>
  <c r="D187" i="1"/>
  <c r="D193" i="1"/>
  <c r="C195" i="1"/>
  <c r="C189" i="1"/>
  <c r="C186" i="1"/>
  <c r="C194" i="1"/>
  <c r="K173" i="1"/>
  <c r="F185" i="1" l="1"/>
  <c r="F195" i="1"/>
  <c r="A195" i="1"/>
  <c r="F189" i="1"/>
  <c r="A189" i="1"/>
  <c r="D188" i="1"/>
  <c r="C187" i="1"/>
  <c r="C193" i="1"/>
  <c r="F194" i="1"/>
  <c r="A194" i="1"/>
  <c r="A186" i="1"/>
  <c r="F186" i="1"/>
  <c r="C191" i="1"/>
  <c r="D190" i="1" l="1"/>
  <c r="D192" i="1"/>
  <c r="A187" i="1"/>
  <c r="F187" i="1"/>
  <c r="A191" i="1"/>
  <c r="F191" i="1"/>
  <c r="A193" i="1"/>
  <c r="F193" i="1"/>
  <c r="C188" i="1"/>
  <c r="C190" i="1" l="1"/>
  <c r="F188" i="1"/>
  <c r="A188" i="1"/>
  <c r="A190" i="1"/>
  <c r="F190" i="1"/>
  <c r="C192" i="1"/>
  <c r="F192" i="1" l="1"/>
  <c r="A192" i="1"/>
</calcChain>
</file>

<file path=xl/sharedStrings.xml><?xml version="1.0" encoding="utf-8"?>
<sst xmlns="http://schemas.openxmlformats.org/spreadsheetml/2006/main" count="332" uniqueCount="211">
  <si>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</si>
  <si>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</si>
  <si>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</si>
  <si>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</si>
  <si>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</si>
  <si>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</si>
  <si>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</si>
  <si>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</si>
  <si>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</si>
  <si>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</si>
  <si>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</si>
  <si>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</si>
  <si>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</si>
  <si>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</si>
  <si>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</si>
  <si>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</si>
  <si>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</si>
  <si>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</si>
  <si>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</si>
  <si>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</si>
  <si>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</si>
  <si>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</si>
  <si>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</si>
  <si>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</si>
  <si>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</si>
  <si>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</si>
  <si>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</si>
  <si>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</si>
  <si>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</si>
  <si>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</si>
  <si>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</si>
  <si>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</si>
  <si>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</si>
  <si>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</si>
  <si>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</si>
  <si>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</si>
  <si>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</si>
  <si>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</si>
  <si>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</si>
  <si>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</si>
  <si>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</si>
  <si>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</si>
  <si>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</si>
  <si>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</si>
  <si>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</si>
  <si>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</si>
  <si>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</si>
  <si>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</si>
  <si>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</si>
  <si>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</si>
  <si>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</si>
  <si>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</si>
  <si>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</si>
  <si>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</si>
  <si>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</si>
  <si>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</si>
  <si>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</si>
  <si>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</si>
  <si>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</si>
  <si>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</si>
  <si>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</si>
  <si>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</si>
  <si>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</si>
  <si>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</si>
  <si>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</si>
  <si>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</si>
  <si>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</si>
  <si>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</si>
  <si>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</si>
  <si>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</si>
  <si>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</si>
  <si>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</si>
  <si>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</si>
  <si>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</si>
  <si>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</si>
  <si>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</si>
  <si>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</si>
  <si>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</si>
  <si>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</si>
  <si>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</si>
  <si>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</si>
  <si>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</si>
  <si>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</si>
  <si>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</si>
  <si>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</si>
  <si>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</si>
  <si>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</si>
  <si>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</si>
  <si>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</si>
  <si>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</si>
  <si>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</si>
  <si>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</si>
  <si>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</si>
  <si>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</si>
  <si>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</si>
  <si>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</si>
  <si>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</si>
  <si>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</si>
  <si>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</si>
  <si>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</si>
  <si>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</si>
  <si>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</si>
  <si>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</si>
  <si>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</si>
  <si>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</si>
  <si>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</si>
  <si>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</si>
  <si>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</si>
  <si>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</si>
  <si>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</si>
  <si>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</si>
  <si>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</si>
  <si>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</si>
  <si>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</si>
  <si>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</si>
  <si>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</si>
  <si>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</si>
  <si>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</si>
  <si>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</si>
  <si>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</si>
  <si>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</si>
  <si>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</si>
  <si>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</si>
  <si>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</si>
  <si>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</si>
  <si>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</si>
  <si>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</si>
  <si>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</si>
  <si>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</si>
  <si>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</si>
  <si>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</si>
  <si>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</si>
  <si>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</si>
  <si>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</si>
  <si>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</si>
  <si>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</si>
  <si>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</si>
  <si>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</si>
  <si>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</si>
  <si>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</si>
  <si>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</si>
  <si>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</si>
  <si>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</si>
  <si>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</si>
  <si>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</si>
  <si>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</si>
  <si>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</si>
  <si>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</si>
  <si>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</si>
  <si>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</si>
  <si>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</si>
  <si>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</si>
  <si>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</si>
  <si>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</si>
  <si>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</si>
  <si>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</si>
  <si>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</si>
  <si>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</si>
  <si>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</si>
  <si>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</si>
  <si>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</si>
  <si>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</si>
  <si>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</si>
  <si>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285/70/19,5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</si>
  <si>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</si>
  <si>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</si>
  <si>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</si>
  <si>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</si>
  <si>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</si>
  <si>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</si>
  <si>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</si>
  <si>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</si>
  <si>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</si>
  <si>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</si>
  <si>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</si>
  <si>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</si>
  <si>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</si>
  <si>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</si>
  <si>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</si>
  <si>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</si>
  <si>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</si>
  <si>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</si>
  <si>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</si>
  <si>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</si>
  <si>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</si>
  <si>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</si>
  <si>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color rgb="FF00000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</si>
  <si>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</si>
  <si>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</si>
  <si>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</si>
  <si>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</si>
  <si>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</si>
  <si>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</si>
  <si>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</si>
  <si>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</si>
  <si>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</si>
  <si>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</si>
  <si>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</si>
  <si>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</si>
  <si>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</si>
  <si>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</si>
  <si>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</si>
  <si>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</si>
  <si>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(R$ 3,45 X 2.120,00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</si>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</sst>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17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1"/>
      <color rgb="FF3C3C3C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Arial"/>
      <charset val="1"/>
    </font>
    <font>
      <b/>
      <sz val="10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3" fillId="0" borderId="0" applyBorder="0" applyProtection="0"/>
    <xf numFmtId="165" fontId="13" fillId="0" borderId="0" applyBorder="0" applyProtection="0"/>
  </cellStyleXfs>
  <cellXfs count="16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0" borderId="0" xfId="0" applyFont="1"/>
    <xf numFmtId="0" fontId="2" fillId="0" borderId="0" xfId="0" applyFont="1" applyAlignment="1">
      <alignment horizontal="center"/>
    </xf>
    <xf numFmtId="0" fontId="10" fillId="3" borderId="0" xfId="0" applyFont="1" applyFill="1" applyAlignment="1">
      <alignment horizontal="left"/>
    </xf>
    <xf numFmtId="0" fontId="7" fillId="0" borderId="0" xfId="0" applyFont="1" applyAlignment="1"/>
    <xf numFmtId="172" fontId="10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2" fillId="3" borderId="0" xfId="0" applyFont="1" applyFill="1" applyBorder="1"/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4" fontId="15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6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64" fontId="4" fillId="6" borderId="1" xfId="0" applyNumberFormat="1" applyFont="1" applyFill="1" applyBorder="1" applyAlignment="1">
      <alignment horizontal="center" vertical="center" wrapText="1"/>
    </xf>
    <xf numFmtId="170" fontId="2" fillId="6" borderId="1" xfId="0" applyNumberFormat="1" applyFont="1" applyFill="1" applyBorder="1"/>
    <xf numFmtId="10" fontId="8" fillId="6" borderId="0" xfId="0" applyNumberFormat="1" applyFont="1" applyFill="1" applyBorder="1"/>
    <xf numFmtId="4" fontId="2" fillId="6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66" fontId="2" fillId="8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6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555555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3C3C3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zoomScale="75" zoomScaleNormal="75" workbookViewId="0">
      <selection activeCell="M25" sqref="M25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140625" style="1" customWidth="1"/>
    <col min="5" max="5" width="17.28515625" style="1" customWidth="1"/>
    <col min="6" max="6" width="19.85546875" style="1" customWidth="1"/>
    <col min="7" max="7" width="19.85546875" style="2" customWidth="1"/>
    <col min="8" max="8" width="17" style="1" customWidth="1"/>
    <col min="9" max="9" width="15.28515625" style="2" customWidth="1"/>
    <col min="10" max="10" width="16.7109375" style="1" customWidth="1"/>
    <col min="11" max="11" width="18.710937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24" t="s">
        <v>0</v>
      </c>
      <c r="C2" s="124"/>
      <c r="D2" s="124"/>
      <c r="E2" s="124"/>
      <c r="F2" s="124"/>
      <c r="G2" s="124"/>
      <c r="H2" s="124"/>
      <c r="I2" s="124"/>
      <c r="J2" s="124"/>
      <c r="K2" s="124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24" t="s">
        <v>1</v>
      </c>
      <c r="C5" s="124"/>
      <c r="D5" s="124"/>
      <c r="E5" s="124"/>
      <c r="F5" s="124"/>
      <c r="G5" s="124"/>
      <c r="H5" s="124"/>
      <c r="I5" s="124"/>
      <c r="J5" s="124"/>
      <c r="K5" s="12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62" t="s">
        <v>2</v>
      </c>
      <c r="C7" s="162"/>
      <c r="D7" s="162"/>
      <c r="E7" s="162"/>
      <c r="F7" s="162"/>
      <c r="G7" s="162"/>
      <c r="H7" s="162"/>
      <c r="I7" s="162"/>
      <c r="J7" s="162"/>
      <c r="K7" s="16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43" t="s">
        <v>3</v>
      </c>
      <c r="C8" s="143"/>
      <c r="D8" s="143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64" t="s">
        <v>8</v>
      </c>
      <c r="C9" s="164"/>
      <c r="D9" s="164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64" t="s">
        <v>12</v>
      </c>
      <c r="C10" s="164"/>
      <c r="D10" s="164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64"/>
      <c r="C11" s="164"/>
      <c r="D11" s="164"/>
      <c r="E11" s="15"/>
      <c r="F11" s="16"/>
      <c r="G11" s="16"/>
      <c r="H11" s="11"/>
      <c r="I11" s="11"/>
      <c r="J11" s="1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62" t="s">
        <v>13</v>
      </c>
      <c r="C13" s="162"/>
      <c r="D13" s="162"/>
      <c r="E13" s="162"/>
      <c r="F13" s="162"/>
      <c r="G13" s="162"/>
      <c r="H13" s="162"/>
      <c r="I13" s="162"/>
      <c r="J13" s="162"/>
      <c r="K13" s="16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43" t="s">
        <v>14</v>
      </c>
      <c r="D14" s="143"/>
      <c r="E14" s="143"/>
      <c r="F14" s="143"/>
      <c r="G14" s="143"/>
      <c r="H14" s="143"/>
      <c r="I14" s="143"/>
      <c r="J14" s="143"/>
      <c r="K14" s="19" t="s">
        <v>15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16</v>
      </c>
      <c r="C15" s="128" t="s">
        <v>17</v>
      </c>
      <c r="D15" s="128"/>
      <c r="E15" s="128"/>
      <c r="F15" s="128"/>
      <c r="G15" s="20"/>
      <c r="H15" s="136" t="s">
        <v>18</v>
      </c>
      <c r="I15" s="136"/>
      <c r="J15" s="11" t="s">
        <v>19</v>
      </c>
      <c r="K15" s="11" t="s">
        <v>19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20</v>
      </c>
      <c r="C16" s="128" t="str">
        <f>B9</f>
        <v>Motorista(CBO xxx)</v>
      </c>
      <c r="D16" s="128"/>
      <c r="E16" s="128"/>
      <c r="F16" s="128"/>
      <c r="G16" s="20"/>
      <c r="H16" s="136">
        <v>1</v>
      </c>
      <c r="I16" s="13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21</v>
      </c>
      <c r="C17" s="128" t="str">
        <f>B10</f>
        <v>Monitor (CBO XXX)</v>
      </c>
      <c r="D17" s="128"/>
      <c r="E17" s="128"/>
      <c r="F17" s="128"/>
      <c r="G17" s="20"/>
      <c r="H17" s="136">
        <v>1</v>
      </c>
      <c r="I17" s="13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36"/>
      <c r="C18" s="136"/>
      <c r="D18" s="136"/>
      <c r="E18" s="136"/>
      <c r="F18" s="136"/>
      <c r="G18" s="136"/>
      <c r="H18" s="136"/>
      <c r="I18" s="13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32" t="s">
        <v>22</v>
      </c>
      <c r="C19" s="132"/>
      <c r="D19" s="132"/>
      <c r="E19" s="132"/>
      <c r="F19" s="132"/>
      <c r="G19" s="132"/>
      <c r="H19" s="132"/>
      <c r="I19" s="132"/>
      <c r="J19" s="132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62" t="s">
        <v>23</v>
      </c>
      <c r="C21" s="162"/>
      <c r="D21" s="162"/>
      <c r="E21" s="162"/>
      <c r="F21" s="162"/>
      <c r="G21" s="162"/>
      <c r="H21" s="162"/>
      <c r="I21" s="162"/>
      <c r="J21" s="162"/>
      <c r="K21" s="16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51" t="s">
        <v>24</v>
      </c>
      <c r="C23" s="151"/>
      <c r="D23" s="151"/>
      <c r="E23" s="151"/>
      <c r="F23" s="151"/>
      <c r="G23" s="151"/>
      <c r="H23" s="151"/>
      <c r="I23" s="151"/>
      <c r="J23" s="151"/>
      <c r="K23" s="15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25</v>
      </c>
      <c r="C24" s="133" t="s">
        <v>26</v>
      </c>
      <c r="D24" s="133"/>
      <c r="E24" s="133"/>
      <c r="F24" s="133"/>
      <c r="G24" s="133"/>
      <c r="H24" s="133"/>
      <c r="I24" s="133"/>
      <c r="J24" s="24" t="s">
        <v>27</v>
      </c>
      <c r="K24" s="27" t="s">
        <v>15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16</v>
      </c>
      <c r="C25" s="128" t="s">
        <v>28</v>
      </c>
      <c r="D25" s="128"/>
      <c r="E25" s="128"/>
      <c r="F25" s="128"/>
      <c r="G25" s="128"/>
      <c r="H25" s="128"/>
      <c r="I25" s="128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29</v>
      </c>
      <c r="C26" s="128" t="s">
        <v>30</v>
      </c>
      <c r="D26" s="128"/>
      <c r="E26" s="128"/>
      <c r="F26" s="128"/>
      <c r="G26" s="128"/>
      <c r="H26" s="128"/>
      <c r="I26" s="128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32" t="s">
        <v>31</v>
      </c>
      <c r="C27" s="132"/>
      <c r="D27" s="132"/>
      <c r="E27" s="132"/>
      <c r="F27" s="132"/>
      <c r="G27" s="132"/>
      <c r="H27" s="132"/>
      <c r="I27" s="132"/>
      <c r="J27" s="132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47" t="s">
        <v>32</v>
      </c>
      <c r="C28" s="147"/>
      <c r="D28" s="147"/>
      <c r="E28" s="147"/>
      <c r="F28" s="147"/>
      <c r="G28" s="147"/>
      <c r="H28" s="147"/>
      <c r="I28" s="147"/>
      <c r="J28" s="147"/>
      <c r="K28" s="147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51" t="s">
        <v>33</v>
      </c>
      <c r="C30" s="151"/>
      <c r="D30" s="151"/>
      <c r="E30" s="151"/>
      <c r="F30" s="151"/>
      <c r="G30" s="151"/>
      <c r="H30" s="151"/>
      <c r="I30" s="151"/>
      <c r="J30" s="151"/>
      <c r="K30" s="15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34</v>
      </c>
      <c r="C31" s="133" t="s">
        <v>35</v>
      </c>
      <c r="D31" s="133"/>
      <c r="E31" s="133"/>
      <c r="F31" s="133"/>
      <c r="G31" s="133"/>
      <c r="H31" s="133"/>
      <c r="I31" s="133"/>
      <c r="J31" s="24" t="s">
        <v>27</v>
      </c>
      <c r="K31" s="27" t="s">
        <v>15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16</v>
      </c>
      <c r="C32" s="128" t="s">
        <v>36</v>
      </c>
      <c r="D32" s="128"/>
      <c r="E32" s="128"/>
      <c r="F32" s="128"/>
      <c r="G32" s="128"/>
      <c r="H32" s="128"/>
      <c r="I32" s="128"/>
      <c r="J32" s="28">
        <v>20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29</v>
      </c>
      <c r="C33" s="128" t="s">
        <v>37</v>
      </c>
      <c r="D33" s="128"/>
      <c r="E33" s="128"/>
      <c r="F33" s="128"/>
      <c r="G33" s="128"/>
      <c r="H33" s="128"/>
      <c r="I33" s="128"/>
      <c r="J33" s="28">
        <v>1.5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38</v>
      </c>
      <c r="C34" s="128" t="s">
        <v>39</v>
      </c>
      <c r="D34" s="128"/>
      <c r="E34" s="128"/>
      <c r="F34" s="128"/>
      <c r="G34" s="128"/>
      <c r="H34" s="128"/>
      <c r="I34" s="128"/>
      <c r="J34" s="28">
        <v>1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40</v>
      </c>
      <c r="C35" s="128" t="s">
        <v>41</v>
      </c>
      <c r="D35" s="128"/>
      <c r="E35" s="128"/>
      <c r="F35" s="128"/>
      <c r="G35" s="128"/>
      <c r="H35" s="128"/>
      <c r="I35" s="128"/>
      <c r="J35" s="28">
        <v>0.2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42</v>
      </c>
      <c r="C36" s="128" t="s">
        <v>43</v>
      </c>
      <c r="D36" s="128"/>
      <c r="E36" s="128"/>
      <c r="F36" s="128"/>
      <c r="G36" s="128"/>
      <c r="H36" s="128"/>
      <c r="I36" s="128"/>
      <c r="J36" s="28">
        <v>2.5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44</v>
      </c>
      <c r="C37" s="128" t="s">
        <v>45</v>
      </c>
      <c r="D37" s="128"/>
      <c r="E37" s="128"/>
      <c r="F37" s="128"/>
      <c r="G37" s="128"/>
      <c r="H37" s="128"/>
      <c r="I37" s="128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46</v>
      </c>
      <c r="C38" s="128" t="s">
        <v>47</v>
      </c>
      <c r="D38" s="128"/>
      <c r="E38" s="128"/>
      <c r="F38" s="128"/>
      <c r="G38" s="128"/>
      <c r="H38" s="128"/>
      <c r="I38" s="128"/>
      <c r="J38" s="28">
        <v>3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48</v>
      </c>
      <c r="C39" s="128" t="s">
        <v>49</v>
      </c>
      <c r="D39" s="128"/>
      <c r="E39" s="128"/>
      <c r="F39" s="128"/>
      <c r="G39" s="128"/>
      <c r="H39" s="128"/>
      <c r="I39" s="128"/>
      <c r="J39" s="28">
        <v>0.6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32" t="s">
        <v>31</v>
      </c>
      <c r="C40" s="132"/>
      <c r="D40" s="132"/>
      <c r="E40" s="132"/>
      <c r="F40" s="132"/>
      <c r="G40" s="132"/>
      <c r="H40" s="132"/>
      <c r="I40" s="132"/>
      <c r="J40" s="29">
        <f>SUM(J32:J39)</f>
        <v>36.800000000000004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51" t="s">
        <v>50</v>
      </c>
      <c r="C42" s="151"/>
      <c r="D42" s="151"/>
      <c r="E42" s="151"/>
      <c r="F42" s="151"/>
      <c r="G42" s="151"/>
      <c r="H42" s="151"/>
      <c r="I42" s="151"/>
      <c r="J42" s="151"/>
      <c r="K42" s="15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51</v>
      </c>
      <c r="C43" s="133" t="s">
        <v>52</v>
      </c>
      <c r="D43" s="133"/>
      <c r="E43" s="133"/>
      <c r="F43" s="133"/>
      <c r="G43" s="133"/>
      <c r="H43" s="133"/>
      <c r="I43" s="133"/>
      <c r="J43" s="18"/>
      <c r="K43" s="30" t="s">
        <v>15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16</v>
      </c>
      <c r="C44" s="128" t="s">
        <v>53</v>
      </c>
      <c r="D44" s="128"/>
      <c r="E44" s="128"/>
      <c r="F44" s="128"/>
      <c r="G44" s="128"/>
      <c r="H44" s="134" t="s">
        <v>54</v>
      </c>
      <c r="I44" s="134"/>
      <c r="J44" s="18" t="s">
        <v>55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20</v>
      </c>
      <c r="C45" s="128" t="str">
        <f>C16</f>
        <v>Motorista(CBO xxx)</v>
      </c>
      <c r="D45" s="128"/>
      <c r="E45" s="128"/>
      <c r="F45" s="128"/>
      <c r="G45" s="128"/>
      <c r="H45" s="136">
        <f>H16</f>
        <v>1</v>
      </c>
      <c r="I45" s="136"/>
      <c r="J45" s="160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21</v>
      </c>
      <c r="C46" s="128" t="str">
        <f>C17</f>
        <v>Monitor (CBO XXX)</v>
      </c>
      <c r="D46" s="128"/>
      <c r="E46" s="128"/>
      <c r="F46" s="128"/>
      <c r="G46" s="128"/>
      <c r="H46" s="136">
        <f>H17</f>
        <v>1</v>
      </c>
      <c r="I46" s="136"/>
      <c r="J46" s="160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28" t="s">
        <v>56</v>
      </c>
      <c r="D47" s="128"/>
      <c r="E47" s="128"/>
      <c r="F47" s="128"/>
      <c r="G47" s="128"/>
      <c r="H47" s="136"/>
      <c r="I47" s="136"/>
      <c r="J47" s="160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29</v>
      </c>
      <c r="C48" s="127" t="s">
        <v>57</v>
      </c>
      <c r="D48" s="127"/>
      <c r="E48" s="127"/>
      <c r="F48" s="127"/>
      <c r="G48" s="127"/>
      <c r="H48" s="136"/>
      <c r="I48" s="136"/>
      <c r="J48" s="11" t="s">
        <v>58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59</v>
      </c>
      <c r="C49" s="157" t="str">
        <f>C45</f>
        <v>Motorista(CBO xxx)</v>
      </c>
      <c r="D49" s="157"/>
      <c r="E49" s="157"/>
      <c r="F49" s="157"/>
      <c r="G49" s="157"/>
      <c r="H49" s="157"/>
      <c r="I49" s="157"/>
      <c r="J49" s="158"/>
      <c r="K49" s="119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60</v>
      </c>
      <c r="C50" s="159" t="str">
        <f>C46</f>
        <v>Monitor (CBO XXX)</v>
      </c>
      <c r="D50" s="159"/>
      <c r="E50" s="159"/>
      <c r="F50" s="159"/>
      <c r="G50" s="159"/>
      <c r="H50" s="159"/>
      <c r="I50" s="159"/>
      <c r="J50" s="158"/>
      <c r="K50" s="119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32" t="s">
        <v>31</v>
      </c>
      <c r="C51" s="132"/>
      <c r="D51" s="132"/>
      <c r="E51" s="132"/>
      <c r="F51" s="132"/>
      <c r="G51" s="132"/>
      <c r="H51" s="132"/>
      <c r="I51" s="132"/>
      <c r="J51" s="132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51" t="s">
        <v>61</v>
      </c>
      <c r="C53" s="151"/>
      <c r="D53" s="151"/>
      <c r="E53" s="151"/>
      <c r="F53" s="151"/>
      <c r="G53" s="151"/>
      <c r="H53" s="151"/>
      <c r="I53" s="151"/>
      <c r="J53" s="151"/>
      <c r="K53" s="15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32" t="s">
        <v>62</v>
      </c>
      <c r="D54" s="132"/>
      <c r="E54" s="132"/>
      <c r="F54" s="132"/>
      <c r="G54" s="132"/>
      <c r="H54" s="132"/>
      <c r="I54" s="132"/>
      <c r="J54" s="132"/>
      <c r="K54" s="27" t="s">
        <v>15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25</v>
      </c>
      <c r="C55" s="128" t="s">
        <v>63</v>
      </c>
      <c r="D55" s="128"/>
      <c r="E55" s="128"/>
      <c r="F55" s="128"/>
      <c r="G55" s="128"/>
      <c r="H55" s="128"/>
      <c r="I55" s="128"/>
      <c r="J55" s="128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34</v>
      </c>
      <c r="C56" s="128" t="s">
        <v>35</v>
      </c>
      <c r="D56" s="128"/>
      <c r="E56" s="128"/>
      <c r="F56" s="128"/>
      <c r="G56" s="128"/>
      <c r="H56" s="128"/>
      <c r="I56" s="128"/>
      <c r="J56" s="128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51</v>
      </c>
      <c r="C57" s="128" t="s">
        <v>52</v>
      </c>
      <c r="D57" s="128"/>
      <c r="E57" s="128"/>
      <c r="F57" s="128"/>
      <c r="G57" s="128"/>
      <c r="H57" s="128"/>
      <c r="I57" s="128"/>
      <c r="J57" s="128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32" t="s">
        <v>31</v>
      </c>
      <c r="C58" s="132"/>
      <c r="D58" s="132"/>
      <c r="E58" s="132"/>
      <c r="F58" s="132"/>
      <c r="G58" s="132"/>
      <c r="H58" s="132"/>
      <c r="I58" s="132"/>
      <c r="J58" s="132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51" t="s">
        <v>64</v>
      </c>
      <c r="C60" s="151"/>
      <c r="D60" s="151"/>
      <c r="E60" s="151"/>
      <c r="F60" s="151"/>
      <c r="G60" s="151"/>
      <c r="H60" s="151"/>
      <c r="I60" s="151"/>
      <c r="J60" s="151"/>
      <c r="K60" s="15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32" t="s">
        <v>65</v>
      </c>
      <c r="D61" s="132"/>
      <c r="E61" s="132"/>
      <c r="F61" s="132"/>
      <c r="G61" s="132"/>
      <c r="H61" s="132"/>
      <c r="I61" s="132"/>
      <c r="J61" s="24" t="s">
        <v>27</v>
      </c>
      <c r="K61" s="27" t="s">
        <v>15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16</v>
      </c>
      <c r="C62" s="128" t="s">
        <v>66</v>
      </c>
      <c r="D62" s="128"/>
      <c r="E62" s="128"/>
      <c r="F62" s="128"/>
      <c r="G62" s="128"/>
      <c r="H62" s="128"/>
      <c r="I62" s="128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29</v>
      </c>
      <c r="C63" s="128" t="s">
        <v>67</v>
      </c>
      <c r="D63" s="128"/>
      <c r="E63" s="128"/>
      <c r="F63" s="128"/>
      <c r="G63" s="128"/>
      <c r="H63" s="128"/>
      <c r="I63" s="128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38</v>
      </c>
      <c r="C64" s="128" t="s">
        <v>68</v>
      </c>
      <c r="D64" s="128"/>
      <c r="E64" s="128"/>
      <c r="F64" s="128"/>
      <c r="G64" s="128"/>
      <c r="H64" s="128"/>
      <c r="I64" s="128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40</v>
      </c>
      <c r="C65" s="156" t="s">
        <v>69</v>
      </c>
      <c r="D65" s="156"/>
      <c r="E65" s="156"/>
      <c r="F65" s="156"/>
      <c r="G65" s="156"/>
      <c r="H65" s="156"/>
      <c r="I65" s="156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42</v>
      </c>
      <c r="C66" s="128" t="s">
        <v>70</v>
      </c>
      <c r="D66" s="128"/>
      <c r="E66" s="128"/>
      <c r="F66" s="128"/>
      <c r="G66" s="128"/>
      <c r="H66" s="128"/>
      <c r="I66" s="128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44</v>
      </c>
      <c r="C67" s="128" t="s">
        <v>71</v>
      </c>
      <c r="D67" s="128"/>
      <c r="E67" s="128"/>
      <c r="F67" s="128"/>
      <c r="G67" s="128"/>
      <c r="H67" s="128"/>
      <c r="I67" s="128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32" t="s">
        <v>31</v>
      </c>
      <c r="C68" s="132"/>
      <c r="D68" s="132"/>
      <c r="E68" s="132"/>
      <c r="F68" s="132"/>
      <c r="G68" s="132"/>
      <c r="H68" s="132"/>
      <c r="I68" s="132"/>
      <c r="J68" s="132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47" t="s">
        <v>72</v>
      </c>
      <c r="C69" s="147"/>
      <c r="D69" s="147"/>
      <c r="E69" s="147"/>
      <c r="F69" s="147"/>
      <c r="G69" s="147"/>
      <c r="H69" s="147"/>
      <c r="I69" s="147"/>
      <c r="J69" s="147"/>
      <c r="K69" s="147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51" t="s">
        <v>73</v>
      </c>
      <c r="C71" s="151"/>
      <c r="D71" s="151"/>
      <c r="E71" s="151"/>
      <c r="F71" s="151"/>
      <c r="G71" s="151"/>
      <c r="H71" s="151"/>
      <c r="I71" s="151"/>
      <c r="J71" s="151"/>
      <c r="K71" s="15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74</v>
      </c>
      <c r="C72" s="132" t="s">
        <v>75</v>
      </c>
      <c r="D72" s="132"/>
      <c r="E72" s="132"/>
      <c r="F72" s="132"/>
      <c r="G72" s="132"/>
      <c r="H72" s="132"/>
      <c r="I72" s="132"/>
      <c r="J72" s="24" t="s">
        <v>27</v>
      </c>
      <c r="K72" s="27" t="s">
        <v>76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16</v>
      </c>
      <c r="C73" s="128" t="s">
        <v>77</v>
      </c>
      <c r="D73" s="128"/>
      <c r="E73" s="128"/>
      <c r="F73" s="128"/>
      <c r="G73" s="128"/>
      <c r="H73" s="128"/>
      <c r="I73" s="128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29</v>
      </c>
      <c r="C74" s="128" t="s">
        <v>78</v>
      </c>
      <c r="D74" s="128"/>
      <c r="E74" s="128"/>
      <c r="F74" s="128"/>
      <c r="G74" s="128"/>
      <c r="H74" s="128"/>
      <c r="I74" s="128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38</v>
      </c>
      <c r="C75" s="128" t="s">
        <v>79</v>
      </c>
      <c r="D75" s="128"/>
      <c r="E75" s="128"/>
      <c r="F75" s="128"/>
      <c r="G75" s="128"/>
      <c r="H75" s="128"/>
      <c r="I75" s="128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40</v>
      </c>
      <c r="C76" s="128" t="s">
        <v>80</v>
      </c>
      <c r="D76" s="128"/>
      <c r="E76" s="128"/>
      <c r="F76" s="128"/>
      <c r="G76" s="128"/>
      <c r="H76" s="128"/>
      <c r="I76" s="128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42</v>
      </c>
      <c r="C77" s="128" t="s">
        <v>81</v>
      </c>
      <c r="D77" s="128"/>
      <c r="E77" s="128"/>
      <c r="F77" s="128"/>
      <c r="G77" s="128"/>
      <c r="H77" s="128"/>
      <c r="I77" s="128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44</v>
      </c>
      <c r="C78" s="128" t="s">
        <v>82</v>
      </c>
      <c r="D78" s="128"/>
      <c r="E78" s="128"/>
      <c r="F78" s="128"/>
      <c r="G78" s="128"/>
      <c r="H78" s="128"/>
      <c r="I78" s="128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28" t="s">
        <v>83</v>
      </c>
      <c r="D79" s="128"/>
      <c r="E79" s="128"/>
      <c r="F79" s="128"/>
      <c r="G79" s="128"/>
      <c r="H79" s="128"/>
      <c r="I79" s="128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46</v>
      </c>
      <c r="C80" s="128" t="s">
        <v>84</v>
      </c>
      <c r="D80" s="128"/>
      <c r="E80" s="128"/>
      <c r="F80" s="128"/>
      <c r="G80" s="128"/>
      <c r="H80" s="128"/>
      <c r="I80" s="128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28" t="s">
        <v>85</v>
      </c>
      <c r="D81" s="128"/>
      <c r="E81" s="128"/>
      <c r="F81" s="128"/>
      <c r="G81" s="128"/>
      <c r="H81" s="128"/>
      <c r="I81" s="128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48</v>
      </c>
      <c r="C82" s="128" t="s">
        <v>86</v>
      </c>
      <c r="D82" s="128"/>
      <c r="E82" s="128"/>
      <c r="F82" s="128"/>
      <c r="G82" s="128"/>
      <c r="H82" s="128"/>
      <c r="I82" s="128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32" t="s">
        <v>31</v>
      </c>
      <c r="D83" s="132"/>
      <c r="E83" s="132"/>
      <c r="F83" s="132"/>
      <c r="G83" s="132"/>
      <c r="H83" s="132"/>
      <c r="I83" s="132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47" t="s">
        <v>32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51" t="s">
        <v>87</v>
      </c>
      <c r="C86" s="151"/>
      <c r="D86" s="151"/>
      <c r="E86" s="151"/>
      <c r="F86" s="151"/>
      <c r="G86" s="151"/>
      <c r="H86" s="151"/>
      <c r="I86" s="151"/>
      <c r="J86" s="151"/>
      <c r="K86" s="15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32" t="s">
        <v>88</v>
      </c>
      <c r="D87" s="132"/>
      <c r="E87" s="132"/>
      <c r="F87" s="132"/>
      <c r="G87" s="132"/>
      <c r="H87" s="132"/>
      <c r="I87" s="132"/>
      <c r="J87" s="132"/>
      <c r="K87" s="24" t="s">
        <v>15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16</v>
      </c>
      <c r="C88" s="128" t="s">
        <v>13</v>
      </c>
      <c r="D88" s="128"/>
      <c r="E88" s="128"/>
      <c r="F88" s="128"/>
      <c r="G88" s="128"/>
      <c r="H88" s="128"/>
      <c r="I88" s="128"/>
      <c r="J88" s="128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29</v>
      </c>
      <c r="C89" s="128" t="s">
        <v>23</v>
      </c>
      <c r="D89" s="128"/>
      <c r="E89" s="128"/>
      <c r="F89" s="128"/>
      <c r="G89" s="128"/>
      <c r="H89" s="128"/>
      <c r="I89" s="128"/>
      <c r="J89" s="128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38</v>
      </c>
      <c r="C90" s="128" t="s">
        <v>89</v>
      </c>
      <c r="D90" s="128"/>
      <c r="E90" s="128"/>
      <c r="F90" s="128"/>
      <c r="G90" s="128"/>
      <c r="H90" s="128"/>
      <c r="I90" s="128"/>
      <c r="J90" s="128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40</v>
      </c>
      <c r="C91" s="128" t="s">
        <v>73</v>
      </c>
      <c r="D91" s="128"/>
      <c r="E91" s="128"/>
      <c r="F91" s="128"/>
      <c r="G91" s="128"/>
      <c r="H91" s="128"/>
      <c r="I91" s="128"/>
      <c r="J91" s="128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33" t="s">
        <v>90</v>
      </c>
      <c r="D92" s="133"/>
      <c r="E92" s="133"/>
      <c r="F92" s="133"/>
      <c r="G92" s="133"/>
      <c r="H92" s="133"/>
      <c r="I92" s="133"/>
      <c r="J92" s="133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24" t="s">
        <v>91</v>
      </c>
      <c r="C94" s="124"/>
      <c r="D94" s="124"/>
      <c r="E94" s="124"/>
      <c r="F94" s="124"/>
      <c r="G94" s="124"/>
      <c r="H94" s="124"/>
      <c r="I94" s="124"/>
      <c r="J94" s="124"/>
      <c r="K94" s="12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16</v>
      </c>
      <c r="C95" s="153" t="s">
        <v>92</v>
      </c>
      <c r="D95" s="153"/>
      <c r="E95" s="6" t="s">
        <v>93</v>
      </c>
      <c r="F95" s="51" t="s">
        <v>94</v>
      </c>
      <c r="G95" s="51"/>
      <c r="H95" s="6" t="s">
        <v>95</v>
      </c>
      <c r="I95" s="143" t="s">
        <v>96</v>
      </c>
      <c r="J95" s="143"/>
      <c r="K95" s="19" t="s">
        <v>97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20</v>
      </c>
      <c r="C96" s="128" t="s">
        <v>98</v>
      </c>
      <c r="D96" s="128"/>
      <c r="E96" s="52">
        <v>0</v>
      </c>
      <c r="F96" s="53" t="s">
        <v>99</v>
      </c>
      <c r="G96" s="53"/>
      <c r="H96" s="118"/>
      <c r="I96" s="141"/>
      <c r="J96" s="141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21</v>
      </c>
      <c r="C97" s="128" t="s">
        <v>100</v>
      </c>
      <c r="D97" s="128"/>
      <c r="E97" s="52">
        <f>1/12</f>
        <v>8.3333333333333329E-2</v>
      </c>
      <c r="F97" s="53" t="s">
        <v>99</v>
      </c>
      <c r="G97" s="53"/>
      <c r="H97" s="118"/>
      <c r="I97" s="141"/>
      <c r="J97" s="141"/>
      <c r="K97" s="23">
        <f>(E97*H97)*L9</f>
        <v>0</v>
      </c>
      <c r="L97" s="54"/>
      <c r="M97" s="3"/>
      <c r="N97" s="55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101</v>
      </c>
      <c r="C98" s="128" t="s">
        <v>102</v>
      </c>
      <c r="D98" s="128"/>
      <c r="E98" s="52">
        <f>1/6</f>
        <v>0.16666666666666666</v>
      </c>
      <c r="F98" s="53" t="s">
        <v>99</v>
      </c>
      <c r="G98" s="53"/>
      <c r="H98" s="118"/>
      <c r="I98" s="141"/>
      <c r="J98" s="141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103</v>
      </c>
      <c r="C99" s="128" t="s">
        <v>104</v>
      </c>
      <c r="D99" s="128"/>
      <c r="E99" s="52">
        <f>1/12</f>
        <v>8.3333333333333329E-2</v>
      </c>
      <c r="F99" s="53" t="s">
        <v>99</v>
      </c>
      <c r="G99" s="53"/>
      <c r="H99" s="118"/>
      <c r="I99" s="141"/>
      <c r="J99" s="141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36" t="s">
        <v>31</v>
      </c>
      <c r="D100" s="136"/>
      <c r="E100" s="136"/>
      <c r="F100" s="136"/>
      <c r="G100" s="136"/>
      <c r="H100" s="136"/>
      <c r="I100" s="136"/>
      <c r="J100" s="13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29</v>
      </c>
      <c r="C102" s="142" t="s">
        <v>105</v>
      </c>
      <c r="D102" s="142"/>
      <c r="E102" s="6" t="s">
        <v>106</v>
      </c>
      <c r="F102" s="56" t="s">
        <v>107</v>
      </c>
      <c r="G102" s="56"/>
      <c r="H102" s="6" t="s">
        <v>108</v>
      </c>
      <c r="I102" s="151" t="s">
        <v>109</v>
      </c>
      <c r="J102" s="151"/>
      <c r="K102" s="152" t="s">
        <v>97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110</v>
      </c>
      <c r="D103" s="18" t="s">
        <v>111</v>
      </c>
      <c r="E103" s="114"/>
      <c r="F103" s="115">
        <v>0.15</v>
      </c>
      <c r="G103" s="115"/>
      <c r="H103" s="116" t="s">
        <v>112</v>
      </c>
      <c r="I103" s="151"/>
      <c r="J103" s="151"/>
      <c r="K103" s="152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59</v>
      </c>
      <c r="C104" s="57" t="s">
        <v>113</v>
      </c>
      <c r="D104" s="58">
        <f>(1-F103)*((10-0)/(1+2+3+4+5+6+7+8+9+10))</f>
        <v>0.15454545454545454</v>
      </c>
      <c r="E104" s="59">
        <v>541337</v>
      </c>
      <c r="F104" s="60">
        <f t="shared" ref="F104:F114" si="2">E104*$F$103</f>
        <v>81200.55</v>
      </c>
      <c r="G104" s="60"/>
      <c r="H104" s="60">
        <f t="shared" ref="H104:H114" si="3">(E104-F104)</f>
        <v>460136.45</v>
      </c>
      <c r="I104" s="145"/>
      <c r="J104" s="145"/>
      <c r="K104" s="25">
        <f t="shared" ref="K104:K114" si="4">((H104*D104)*I104)/12</f>
        <v>0</v>
      </c>
      <c r="L104" s="61"/>
      <c r="M104" s="3"/>
      <c r="N104" s="4"/>
      <c r="O104" s="4"/>
      <c r="P104" s="62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60</v>
      </c>
      <c r="C105" s="57" t="s">
        <v>114</v>
      </c>
      <c r="D105" s="58">
        <f>(1-0.15)*((10-1)/(1+2+3+4+5+6+7+8+9+10))</f>
        <v>0.1390909090909091</v>
      </c>
      <c r="E105" s="59">
        <v>491353</v>
      </c>
      <c r="F105" s="60">
        <f t="shared" si="2"/>
        <v>73702.95</v>
      </c>
      <c r="G105" s="60"/>
      <c r="H105" s="60">
        <f t="shared" si="3"/>
        <v>417650.05</v>
      </c>
      <c r="I105" s="145"/>
      <c r="J105" s="145"/>
      <c r="K105" s="25">
        <f t="shared" si="4"/>
        <v>0</v>
      </c>
      <c r="L105" s="61"/>
      <c r="M105" s="3"/>
      <c r="N105" s="63"/>
      <c r="O105" s="4"/>
      <c r="P105" s="62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115</v>
      </c>
      <c r="C106" s="57" t="s">
        <v>116</v>
      </c>
      <c r="D106" s="58">
        <f>(1-0.15)*((10-2)/(1+2+3+4+5+6+7+8+9+10))</f>
        <v>0.12363636363636363</v>
      </c>
      <c r="E106" s="59">
        <v>440713</v>
      </c>
      <c r="F106" s="60">
        <f t="shared" si="2"/>
        <v>66106.95</v>
      </c>
      <c r="G106" s="60"/>
      <c r="H106" s="60">
        <f t="shared" si="3"/>
        <v>374606.05</v>
      </c>
      <c r="I106" s="145"/>
      <c r="J106" s="145"/>
      <c r="K106" s="25">
        <f t="shared" si="4"/>
        <v>0</v>
      </c>
      <c r="L106" s="61"/>
      <c r="M106" s="3"/>
      <c r="N106" s="63"/>
      <c r="O106" s="4"/>
      <c r="P106" s="62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117</v>
      </c>
      <c r="C107" s="57" t="s">
        <v>118</v>
      </c>
      <c r="D107" s="58">
        <f>(1-0.15)*((10-3)/(1+2+3+4+5+6+7+8+9+10))</f>
        <v>0.10818181818181817</v>
      </c>
      <c r="E107" s="59">
        <v>354354</v>
      </c>
      <c r="F107" s="60">
        <f t="shared" si="2"/>
        <v>53153.1</v>
      </c>
      <c r="G107" s="60"/>
      <c r="H107" s="60">
        <f t="shared" si="3"/>
        <v>301200.90000000002</v>
      </c>
      <c r="I107" s="145"/>
      <c r="J107" s="145"/>
      <c r="K107" s="25">
        <f t="shared" si="4"/>
        <v>0</v>
      </c>
      <c r="L107" s="61"/>
      <c r="M107" s="3"/>
      <c r="N107" s="63"/>
      <c r="O107" s="4"/>
      <c r="P107" s="62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119</v>
      </c>
      <c r="C108" s="57" t="s">
        <v>120</v>
      </c>
      <c r="D108" s="58">
        <f>(1-0.15)*((10-4)/(1+2+3+4+5+6+7+8+9+10))</f>
        <v>9.2727272727272714E-2</v>
      </c>
      <c r="E108" s="59">
        <v>301337</v>
      </c>
      <c r="F108" s="60">
        <f t="shared" si="2"/>
        <v>45200.549999999996</v>
      </c>
      <c r="G108" s="60"/>
      <c r="H108" s="60">
        <f t="shared" si="3"/>
        <v>256136.45</v>
      </c>
      <c r="I108" s="145"/>
      <c r="J108" s="145"/>
      <c r="K108" s="25">
        <f t="shared" si="4"/>
        <v>0</v>
      </c>
      <c r="L108" s="61"/>
      <c r="M108" s="3"/>
      <c r="N108" s="63"/>
      <c r="O108" s="4"/>
      <c r="P108" s="62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121</v>
      </c>
      <c r="C109" s="57" t="s">
        <v>122</v>
      </c>
      <c r="D109" s="58">
        <f>(1-0.15)*((10-5)/(1+2+3+4+5+6+7+8+9+10))</f>
        <v>7.7272727272727271E-2</v>
      </c>
      <c r="E109" s="59">
        <v>267635</v>
      </c>
      <c r="F109" s="60">
        <f t="shared" si="2"/>
        <v>40145.25</v>
      </c>
      <c r="G109" s="60"/>
      <c r="H109" s="60">
        <f t="shared" si="3"/>
        <v>227489.75</v>
      </c>
      <c r="I109" s="145"/>
      <c r="J109" s="145"/>
      <c r="K109" s="25">
        <f t="shared" si="4"/>
        <v>0</v>
      </c>
      <c r="L109" s="61"/>
      <c r="M109" s="3"/>
      <c r="N109" s="63"/>
      <c r="O109" s="4"/>
      <c r="P109" s="62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123</v>
      </c>
      <c r="C110" s="57" t="s">
        <v>124</v>
      </c>
      <c r="D110" s="58">
        <f>(1-0.15)*((10-6)/(1+2+3+4+5+6+7+8+9+10))</f>
        <v>6.1818181818181814E-2</v>
      </c>
      <c r="E110" s="59">
        <v>231390</v>
      </c>
      <c r="F110" s="60">
        <f t="shared" si="2"/>
        <v>34708.5</v>
      </c>
      <c r="G110" s="60"/>
      <c r="H110" s="60">
        <f t="shared" si="3"/>
        <v>196681.5</v>
      </c>
      <c r="I110" s="145"/>
      <c r="J110" s="145"/>
      <c r="K110" s="25">
        <f t="shared" si="4"/>
        <v>0</v>
      </c>
      <c r="L110" s="61"/>
      <c r="M110" s="3"/>
      <c r="N110" s="63"/>
      <c r="O110" s="4"/>
      <c r="P110" s="62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125</v>
      </c>
      <c r="C111" s="57" t="s">
        <v>126</v>
      </c>
      <c r="D111" s="58">
        <f>(1-0.15)*((10-7)/(1+2+3+4+5+6+7+8+9+10))</f>
        <v>4.6363636363636357E-2</v>
      </c>
      <c r="E111" s="59">
        <v>216168</v>
      </c>
      <c r="F111" s="60">
        <f t="shared" si="2"/>
        <v>32425.199999999997</v>
      </c>
      <c r="G111" s="60"/>
      <c r="H111" s="60">
        <f t="shared" si="3"/>
        <v>183742.8</v>
      </c>
      <c r="I111" s="145"/>
      <c r="J111" s="145"/>
      <c r="K111" s="25">
        <f t="shared" si="4"/>
        <v>0</v>
      </c>
      <c r="L111" s="61"/>
      <c r="M111" s="3"/>
      <c r="N111" s="63"/>
      <c r="O111" s="4"/>
      <c r="P111" s="62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127</v>
      </c>
      <c r="C112" s="57" t="s">
        <v>128</v>
      </c>
      <c r="D112" s="58">
        <f>(1-0.15)*((10-8)/(1+2+3+4+5+6+7+8+9+10))</f>
        <v>3.0909090909090907E-2</v>
      </c>
      <c r="E112" s="59">
        <v>197771</v>
      </c>
      <c r="F112" s="60">
        <f t="shared" si="2"/>
        <v>29665.649999999998</v>
      </c>
      <c r="G112" s="60"/>
      <c r="H112" s="60">
        <f t="shared" si="3"/>
        <v>168105.35</v>
      </c>
      <c r="I112" s="145"/>
      <c r="J112" s="145"/>
      <c r="K112" s="25">
        <f t="shared" si="4"/>
        <v>0</v>
      </c>
      <c r="L112" s="61"/>
      <c r="M112" s="3"/>
      <c r="N112" s="63"/>
      <c r="O112" s="4"/>
      <c r="P112" s="62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129</v>
      </c>
      <c r="C113" s="57" t="s">
        <v>130</v>
      </c>
      <c r="D113" s="58">
        <f>(1-0.15)*((10-9)/(1+2+3+4+5+6+7+8+9+10))</f>
        <v>1.5454545454545453E-2</v>
      </c>
      <c r="E113" s="59">
        <v>181452</v>
      </c>
      <c r="F113" s="60">
        <f t="shared" si="2"/>
        <v>27217.8</v>
      </c>
      <c r="G113" s="60"/>
      <c r="H113" s="60">
        <f t="shared" si="3"/>
        <v>154234.20000000001</v>
      </c>
      <c r="I113" s="145"/>
      <c r="J113" s="145"/>
      <c r="K113" s="25">
        <f t="shared" si="4"/>
        <v>0</v>
      </c>
      <c r="L113" s="61"/>
      <c r="M113" s="3"/>
      <c r="N113" s="63"/>
      <c r="O113" s="4"/>
      <c r="P113" s="62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131</v>
      </c>
      <c r="C114" s="57" t="s">
        <v>132</v>
      </c>
      <c r="D114" s="58">
        <f>(1-0.15)*((10-10)/(1+2+3+4+5+6+7+8+9+10))</f>
        <v>0</v>
      </c>
      <c r="E114" s="59">
        <v>171312</v>
      </c>
      <c r="F114" s="60">
        <f t="shared" si="2"/>
        <v>25696.799999999999</v>
      </c>
      <c r="G114" s="60"/>
      <c r="H114" s="60">
        <f t="shared" si="3"/>
        <v>145615.20000000001</v>
      </c>
      <c r="I114" s="145"/>
      <c r="J114" s="145"/>
      <c r="K114" s="25">
        <f t="shared" si="4"/>
        <v>0</v>
      </c>
      <c r="L114" s="61"/>
      <c r="M114" s="3"/>
      <c r="N114" s="63"/>
      <c r="O114" s="4"/>
      <c r="P114" s="62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36" t="s">
        <v>31</v>
      </c>
      <c r="D115" s="136"/>
      <c r="E115" s="136"/>
      <c r="F115" s="136"/>
      <c r="G115" s="136"/>
      <c r="H115" s="136"/>
      <c r="I115" s="136"/>
      <c r="J115" s="136"/>
      <c r="K115" s="25">
        <f>SUM(K104:K114)</f>
        <v>0</v>
      </c>
      <c r="L115" s="6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47" t="s">
        <v>133</v>
      </c>
      <c r="C116" s="147"/>
      <c r="D116" s="147"/>
      <c r="E116" s="147"/>
      <c r="F116" s="147"/>
      <c r="G116" s="147"/>
      <c r="H116" s="147"/>
      <c r="I116" s="147"/>
      <c r="J116" s="147"/>
      <c r="K116" s="147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38</v>
      </c>
      <c r="C118" s="142" t="s">
        <v>134</v>
      </c>
      <c r="D118" s="142"/>
      <c r="E118" s="6" t="s">
        <v>106</v>
      </c>
      <c r="F118" s="148" t="s">
        <v>135</v>
      </c>
      <c r="G118" s="148"/>
      <c r="H118" s="148"/>
      <c r="I118" s="143" t="s">
        <v>96</v>
      </c>
      <c r="J118" s="143"/>
      <c r="K118" s="19" t="s">
        <v>97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110</v>
      </c>
      <c r="D119" s="18"/>
      <c r="E119" s="114"/>
      <c r="F119" s="149">
        <v>0.105</v>
      </c>
      <c r="G119" s="149"/>
      <c r="H119" s="149"/>
      <c r="I119" s="150" t="s">
        <v>136</v>
      </c>
      <c r="J119" s="150"/>
      <c r="K119" s="23"/>
      <c r="L119" s="64"/>
      <c r="M119" s="65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137</v>
      </c>
      <c r="C120" s="57" t="s">
        <v>113</v>
      </c>
      <c r="D120" s="58">
        <f>F119</f>
        <v>0.105</v>
      </c>
      <c r="E120" s="60">
        <f t="shared" ref="E120:E130" si="5">E104</f>
        <v>541337</v>
      </c>
      <c r="F120" s="146">
        <f t="shared" ref="F120:F130" si="6">I104</f>
        <v>0</v>
      </c>
      <c r="G120" s="146"/>
      <c r="H120" s="146"/>
      <c r="I120" s="146"/>
      <c r="J120" s="146"/>
      <c r="K120" s="25">
        <f t="shared" ref="K120:K130" si="7">(D120*E120*F120)/12</f>
        <v>0</v>
      </c>
      <c r="L120" s="64"/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138</v>
      </c>
      <c r="C121" s="57" t="s">
        <v>114</v>
      </c>
      <c r="D121" s="58">
        <f>($F$119)*(1-D104)</f>
        <v>8.8772727272727267E-2</v>
      </c>
      <c r="E121" s="60">
        <f t="shared" si="5"/>
        <v>491353</v>
      </c>
      <c r="F121" s="146">
        <f t="shared" si="6"/>
        <v>0</v>
      </c>
      <c r="G121" s="146"/>
      <c r="H121" s="146"/>
      <c r="I121" s="146"/>
      <c r="J121" s="146"/>
      <c r="K121" s="25">
        <f t="shared" si="7"/>
        <v>0</v>
      </c>
      <c r="L121" s="66"/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139</v>
      </c>
      <c r="C122" s="57" t="s">
        <v>116</v>
      </c>
      <c r="D122" s="58">
        <f>($F$119)*(1-(D104+D105))</f>
        <v>7.4168181818181814E-2</v>
      </c>
      <c r="E122" s="60">
        <f t="shared" si="5"/>
        <v>440713</v>
      </c>
      <c r="F122" s="146">
        <f t="shared" si="6"/>
        <v>0</v>
      </c>
      <c r="G122" s="146"/>
      <c r="H122" s="146"/>
      <c r="I122" s="146"/>
      <c r="J122" s="146"/>
      <c r="K122" s="25">
        <f t="shared" si="7"/>
        <v>0</v>
      </c>
      <c r="L122" s="61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140</v>
      </c>
      <c r="C123" s="57" t="s">
        <v>118</v>
      </c>
      <c r="D123" s="58">
        <f>($F$119)*(1-(D104+D105+D106))</f>
        <v>6.1186363636363636E-2</v>
      </c>
      <c r="E123" s="60">
        <f t="shared" si="5"/>
        <v>354354</v>
      </c>
      <c r="F123" s="146">
        <f t="shared" si="6"/>
        <v>0</v>
      </c>
      <c r="G123" s="146"/>
      <c r="H123" s="146"/>
      <c r="I123" s="146"/>
      <c r="J123" s="146"/>
      <c r="K123" s="25">
        <f t="shared" si="7"/>
        <v>0</v>
      </c>
      <c r="L123" s="61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141</v>
      </c>
      <c r="C124" s="57" t="s">
        <v>120</v>
      </c>
      <c r="D124" s="58">
        <f>($F$119)*(1-(D104+D105+D106+D107))</f>
        <v>4.9827272727272734E-2</v>
      </c>
      <c r="E124" s="60">
        <f t="shared" si="5"/>
        <v>301337</v>
      </c>
      <c r="F124" s="146">
        <f t="shared" si="6"/>
        <v>0</v>
      </c>
      <c r="G124" s="146"/>
      <c r="H124" s="146"/>
      <c r="I124" s="146"/>
      <c r="J124" s="146"/>
      <c r="K124" s="25">
        <f t="shared" si="7"/>
        <v>0</v>
      </c>
      <c r="L124" s="61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142</v>
      </c>
      <c r="C125" s="57" t="s">
        <v>122</v>
      </c>
      <c r="D125" s="58">
        <f>($F$119)*(1-(D104+D105+D106+D107+D108))</f>
        <v>4.0090909090909094E-2</v>
      </c>
      <c r="E125" s="60">
        <f t="shared" si="5"/>
        <v>267635</v>
      </c>
      <c r="F125" s="146">
        <f t="shared" si="6"/>
        <v>0</v>
      </c>
      <c r="G125" s="146"/>
      <c r="H125" s="146"/>
      <c r="I125" s="146"/>
      <c r="J125" s="146"/>
      <c r="K125" s="25">
        <f t="shared" si="7"/>
        <v>0</v>
      </c>
      <c r="L125" s="61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143</v>
      </c>
      <c r="C126" s="57" t="s">
        <v>124</v>
      </c>
      <c r="D126" s="58">
        <f>($F$119)*(1-(D104+D105+D106+D107+D108+D109))</f>
        <v>3.1977272727272729E-2</v>
      </c>
      <c r="E126" s="60">
        <f t="shared" si="5"/>
        <v>231390</v>
      </c>
      <c r="F126" s="146">
        <f t="shared" si="6"/>
        <v>0</v>
      </c>
      <c r="G126" s="146"/>
      <c r="H126" s="146"/>
      <c r="I126" s="146"/>
      <c r="J126" s="146"/>
      <c r="K126" s="25">
        <f t="shared" si="7"/>
        <v>0</v>
      </c>
      <c r="L126" s="61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144</v>
      </c>
      <c r="C127" s="57" t="s">
        <v>126</v>
      </c>
      <c r="D127" s="58">
        <f>($F$119)*(1-(D104+D105+D106+D107+D108+D109+D110))</f>
        <v>2.5486363636363644E-2</v>
      </c>
      <c r="E127" s="60">
        <f t="shared" si="5"/>
        <v>216168</v>
      </c>
      <c r="F127" s="146">
        <f t="shared" si="6"/>
        <v>0</v>
      </c>
      <c r="G127" s="146"/>
      <c r="H127" s="146"/>
      <c r="I127" s="146"/>
      <c r="J127" s="146"/>
      <c r="K127" s="25">
        <f t="shared" si="7"/>
        <v>0</v>
      </c>
      <c r="L127" s="61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145</v>
      </c>
      <c r="C128" s="57" t="s">
        <v>128</v>
      </c>
      <c r="D128" s="58">
        <f>($F$119)*(1-(D104+D105+D106+D107+D108+D109+D110+D111))</f>
        <v>2.061818181818182E-2</v>
      </c>
      <c r="E128" s="60">
        <f t="shared" si="5"/>
        <v>197771</v>
      </c>
      <c r="F128" s="146">
        <f t="shared" si="6"/>
        <v>0</v>
      </c>
      <c r="G128" s="146"/>
      <c r="H128" s="146"/>
      <c r="I128" s="146"/>
      <c r="J128" s="146"/>
      <c r="K128" s="25">
        <f t="shared" si="7"/>
        <v>0</v>
      </c>
      <c r="L128" s="61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146</v>
      </c>
      <c r="C129" s="57" t="s">
        <v>130</v>
      </c>
      <c r="D129" s="58">
        <f>($F$119)*(1-(D104+D105+D106+D107+D108+D109+D110+D111+D112))</f>
        <v>1.7372727272727279E-2</v>
      </c>
      <c r="E129" s="60">
        <f t="shared" si="5"/>
        <v>181452</v>
      </c>
      <c r="F129" s="146">
        <f t="shared" si="6"/>
        <v>0</v>
      </c>
      <c r="G129" s="146"/>
      <c r="H129" s="146"/>
      <c r="I129" s="146"/>
      <c r="J129" s="146"/>
      <c r="K129" s="25">
        <f t="shared" si="7"/>
        <v>0</v>
      </c>
      <c r="L129" s="61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147</v>
      </c>
      <c r="C130" s="57" t="s">
        <v>132</v>
      </c>
      <c r="D130" s="58">
        <f>($F$119)*(1-(D104+D105+D106+D107+D108+D109+D110+D111+D112+D113))</f>
        <v>1.575E-2</v>
      </c>
      <c r="E130" s="60">
        <f t="shared" si="5"/>
        <v>171312</v>
      </c>
      <c r="F130" s="146">
        <f t="shared" si="6"/>
        <v>0</v>
      </c>
      <c r="G130" s="146"/>
      <c r="H130" s="146"/>
      <c r="I130" s="146"/>
      <c r="J130" s="146"/>
      <c r="K130" s="25">
        <f t="shared" si="7"/>
        <v>0</v>
      </c>
      <c r="L130" s="61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36" t="s">
        <v>31</v>
      </c>
      <c r="D131" s="136"/>
      <c r="E131" s="136"/>
      <c r="F131" s="136"/>
      <c r="G131" s="136"/>
      <c r="H131" s="136"/>
      <c r="I131" s="136"/>
      <c r="J131" s="136"/>
      <c r="K131" s="25">
        <f>SUM(K120:K130)</f>
        <v>0</v>
      </c>
      <c r="L131" s="67"/>
      <c r="M131" s="34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40</v>
      </c>
      <c r="C133" s="144" t="s">
        <v>148</v>
      </c>
      <c r="D133" s="144"/>
      <c r="E133" s="6" t="s">
        <v>149</v>
      </c>
      <c r="F133" s="6" t="s">
        <v>150</v>
      </c>
      <c r="G133" s="6"/>
      <c r="H133" s="6" t="s">
        <v>151</v>
      </c>
      <c r="I133" s="143" t="s">
        <v>152</v>
      </c>
      <c r="J133" s="143"/>
      <c r="K133" s="19" t="s">
        <v>97</v>
      </c>
      <c r="L133" s="3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153</v>
      </c>
      <c r="C134" s="128" t="s">
        <v>154</v>
      </c>
      <c r="D134" s="128"/>
      <c r="E134" s="53">
        <v>106</v>
      </c>
      <c r="F134" s="11">
        <v>20</v>
      </c>
      <c r="G134" s="11"/>
      <c r="H134" s="68"/>
      <c r="I134" s="145"/>
      <c r="J134" s="145"/>
      <c r="K134" s="23" t="e">
        <f>(H134*F134*E134)/I134</f>
        <v>#DIV/0!</v>
      </c>
      <c r="L134" s="69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36" t="s">
        <v>31</v>
      </c>
      <c r="D135" s="136"/>
      <c r="E135" s="136"/>
      <c r="F135" s="136"/>
      <c r="G135" s="136"/>
      <c r="H135" s="136"/>
      <c r="I135" s="136"/>
      <c r="J135" s="136"/>
      <c r="K135" s="25" t="e">
        <f>SUM(K134)</f>
        <v>#DIV/0!</v>
      </c>
      <c r="L135" s="70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42</v>
      </c>
      <c r="C137" s="142" t="s">
        <v>155</v>
      </c>
      <c r="D137" s="142"/>
      <c r="E137" s="6" t="s">
        <v>93</v>
      </c>
      <c r="F137" s="56" t="s">
        <v>94</v>
      </c>
      <c r="G137" s="56"/>
      <c r="H137" s="6" t="s">
        <v>156</v>
      </c>
      <c r="I137" s="143" t="s">
        <v>96</v>
      </c>
      <c r="J137" s="143"/>
      <c r="K137" s="19" t="s">
        <v>97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157</v>
      </c>
      <c r="C138" s="128" t="s">
        <v>158</v>
      </c>
      <c r="D138" s="128"/>
      <c r="E138" s="18">
        <v>1</v>
      </c>
      <c r="F138" s="18" t="s">
        <v>159</v>
      </c>
      <c r="G138" s="18"/>
      <c r="H138" s="117"/>
      <c r="I138" s="141"/>
      <c r="J138" s="141"/>
      <c r="K138" s="23">
        <f>H138*E138</f>
        <v>0</v>
      </c>
      <c r="O138" s="3"/>
      <c r="P138" s="3"/>
      <c r="Q138" s="71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160</v>
      </c>
      <c r="C139" s="128" t="s">
        <v>161</v>
      </c>
      <c r="D139" s="128"/>
      <c r="E139" s="18">
        <v>4</v>
      </c>
      <c r="F139" s="18" t="s">
        <v>159</v>
      </c>
      <c r="G139" s="18"/>
      <c r="H139" s="117"/>
      <c r="I139" s="141"/>
      <c r="J139" s="141"/>
      <c r="K139" s="23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162</v>
      </c>
      <c r="C140" s="128" t="s">
        <v>163</v>
      </c>
      <c r="D140" s="128"/>
      <c r="E140" s="18">
        <v>6</v>
      </c>
      <c r="F140" s="18" t="s">
        <v>164</v>
      </c>
      <c r="G140" s="18"/>
      <c r="H140" s="117"/>
      <c r="I140" s="141"/>
      <c r="J140" s="141"/>
      <c r="K140" s="23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36" t="s">
        <v>31</v>
      </c>
      <c r="D141" s="136"/>
      <c r="E141" s="136"/>
      <c r="F141" s="136"/>
      <c r="G141" s="136"/>
      <c r="H141" s="136"/>
      <c r="I141" s="136"/>
      <c r="J141" s="13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44</v>
      </c>
      <c r="C143" s="142" t="s">
        <v>165</v>
      </c>
      <c r="D143" s="142"/>
      <c r="E143" s="6" t="s">
        <v>93</v>
      </c>
      <c r="F143" s="56" t="s">
        <v>94</v>
      </c>
      <c r="G143" s="56"/>
      <c r="H143" s="6" t="s">
        <v>156</v>
      </c>
      <c r="I143" s="143" t="s">
        <v>96</v>
      </c>
      <c r="J143" s="143"/>
      <c r="K143" s="19" t="s">
        <v>97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166</v>
      </c>
      <c r="C144" s="128" t="s">
        <v>167</v>
      </c>
      <c r="D144" s="128"/>
      <c r="E144" s="18">
        <v>1</v>
      </c>
      <c r="F144" s="18" t="s">
        <v>159</v>
      </c>
      <c r="G144" s="18"/>
      <c r="H144" s="117"/>
      <c r="I144" s="141"/>
      <c r="J144" s="141"/>
      <c r="K144" s="23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36" t="s">
        <v>31</v>
      </c>
      <c r="D145" s="136"/>
      <c r="E145" s="136"/>
      <c r="F145" s="136"/>
      <c r="G145" s="136"/>
      <c r="H145" s="136"/>
      <c r="I145" s="136"/>
      <c r="J145" s="13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32" t="s">
        <v>168</v>
      </c>
      <c r="C146" s="132"/>
      <c r="D146" s="132"/>
      <c r="E146" s="132"/>
      <c r="F146" s="132"/>
      <c r="G146" s="132"/>
      <c r="H146" s="132"/>
      <c r="I146" s="132"/>
      <c r="J146" s="132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24" t="s">
        <v>169</v>
      </c>
      <c r="C148" s="124"/>
      <c r="D148" s="124"/>
      <c r="E148" s="124"/>
      <c r="F148" s="124"/>
      <c r="G148" s="124"/>
      <c r="H148" s="124"/>
      <c r="I148" s="124"/>
      <c r="J148" s="124"/>
      <c r="K148" s="12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16</v>
      </c>
      <c r="C149" s="138" t="s">
        <v>170</v>
      </c>
      <c r="D149" s="138"/>
      <c r="E149" s="138"/>
      <c r="F149" s="138"/>
      <c r="G149" s="138"/>
      <c r="H149" s="138"/>
      <c r="I149" s="72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29</v>
      </c>
      <c r="C150" s="139" t="s">
        <v>171</v>
      </c>
      <c r="D150" s="139"/>
      <c r="E150" s="139"/>
      <c r="F150" s="139"/>
      <c r="G150" s="139"/>
      <c r="H150" s="139"/>
      <c r="I150" s="73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38</v>
      </c>
      <c r="C151" s="138" t="s">
        <v>172</v>
      </c>
      <c r="D151" s="138"/>
      <c r="E151" s="138"/>
      <c r="F151" s="138"/>
      <c r="G151" s="138"/>
      <c r="H151" s="138"/>
      <c r="I151" s="74"/>
      <c r="J151" s="75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40" t="s">
        <v>173</v>
      </c>
      <c r="D152" s="140"/>
      <c r="E152" s="140"/>
      <c r="F152" s="140"/>
      <c r="G152" s="140"/>
      <c r="H152" s="140"/>
      <c r="I152" s="77"/>
      <c r="J152" s="78">
        <f>SUM(J149:J151)</f>
        <v>0</v>
      </c>
      <c r="K152" s="79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80"/>
      <c r="M153" s="81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24" t="s">
        <v>174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33" t="s">
        <v>175</v>
      </c>
      <c r="D155" s="133"/>
      <c r="E155" s="133"/>
      <c r="F155" s="76" t="s">
        <v>27</v>
      </c>
      <c r="G155" s="132" t="s">
        <v>176</v>
      </c>
      <c r="H155" s="125" t="s">
        <v>177</v>
      </c>
      <c r="I155" s="125"/>
      <c r="J155" s="27" t="s">
        <v>178</v>
      </c>
      <c r="K155" s="27" t="s">
        <v>179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16</v>
      </c>
      <c r="C156" s="128" t="s">
        <v>180</v>
      </c>
      <c r="D156" s="128"/>
      <c r="E156" s="128"/>
      <c r="F156" s="82">
        <v>0.05</v>
      </c>
      <c r="G156" s="132"/>
      <c r="H156" s="83">
        <f>J152</f>
        <v>0</v>
      </c>
      <c r="I156" s="84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29</v>
      </c>
      <c r="C157" s="128" t="s">
        <v>181</v>
      </c>
      <c r="D157" s="128"/>
      <c r="E157" s="128"/>
      <c r="F157" s="82">
        <v>0.1</v>
      </c>
      <c r="G157" s="132"/>
      <c r="H157" s="83">
        <f>H156+J156</f>
        <v>0</v>
      </c>
      <c r="I157" s="84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34" t="s">
        <v>38</v>
      </c>
      <c r="C158" s="128" t="s">
        <v>182</v>
      </c>
      <c r="D158" s="47" t="s">
        <v>183</v>
      </c>
      <c r="E158" s="85">
        <v>1.6500000000000001E-2</v>
      </c>
      <c r="F158" s="135">
        <f>E158+E159</f>
        <v>9.2499999999999999E-2</v>
      </c>
      <c r="G158" s="86" t="s">
        <v>184</v>
      </c>
      <c r="H158" s="87">
        <f>H157+J157</f>
        <v>0</v>
      </c>
      <c r="I158" s="87" t="e">
        <f>I157+K157</f>
        <v>#DIV/0!</v>
      </c>
      <c r="J158" s="131">
        <f>(H158/H159)*F158</f>
        <v>0</v>
      </c>
      <c r="K158" s="131" t="e">
        <f>(I158/I159)*F158</f>
        <v>#DIV/0!</v>
      </c>
      <c r="L158" s="88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34"/>
      <c r="C159" s="128"/>
      <c r="D159" s="47" t="s">
        <v>185</v>
      </c>
      <c r="E159" s="85">
        <v>7.5999999999999998E-2</v>
      </c>
      <c r="F159" s="135"/>
      <c r="G159" s="89" t="s">
        <v>186</v>
      </c>
      <c r="H159" s="90">
        <f>1-(9.25/100)</f>
        <v>0.90749999999999997</v>
      </c>
      <c r="I159" s="90">
        <f>1-(9.25/100)</f>
        <v>0.90749999999999997</v>
      </c>
      <c r="J159" s="131"/>
      <c r="K159" s="131"/>
      <c r="L159" s="91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63"/>
      <c r="B160" s="126" t="s">
        <v>40</v>
      </c>
      <c r="C160" s="127" t="s">
        <v>187</v>
      </c>
      <c r="D160" s="128" t="s">
        <v>188</v>
      </c>
      <c r="E160" s="129">
        <v>2.5000000000000001E-2</v>
      </c>
      <c r="F160" s="130">
        <f>E160</f>
        <v>2.5000000000000001E-2</v>
      </c>
      <c r="G160" s="31" t="s">
        <v>189</v>
      </c>
      <c r="H160" s="87">
        <f>H158+J158</f>
        <v>0</v>
      </c>
      <c r="I160" s="87" t="e">
        <f>I158+K158</f>
        <v>#DIV/0!</v>
      </c>
      <c r="J160" s="131">
        <f>H160/H161*F160</f>
        <v>0</v>
      </c>
      <c r="K160" s="131" t="e">
        <f>I160/I161*F160</f>
        <v>#DIV/0!</v>
      </c>
      <c r="L160" s="92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</row>
    <row r="161" spans="1:27" ht="12.75" customHeight="1">
      <c r="A161" s="63"/>
      <c r="B161" s="126"/>
      <c r="C161" s="127"/>
      <c r="D161" s="128"/>
      <c r="E161" s="128"/>
      <c r="F161" s="128"/>
      <c r="G161" s="89" t="s">
        <v>190</v>
      </c>
      <c r="H161" s="93">
        <f>1-(2.5/100)</f>
        <v>0.97499999999999998</v>
      </c>
      <c r="I161" s="93">
        <f>1-(2.5/100)</f>
        <v>0.97499999999999998</v>
      </c>
      <c r="J161" s="131"/>
      <c r="K161" s="131"/>
      <c r="L161" s="92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</row>
    <row r="162" spans="1:27" ht="12.75" customHeight="1">
      <c r="A162" s="3"/>
      <c r="B162" s="132" t="s">
        <v>191</v>
      </c>
      <c r="C162" s="132"/>
      <c r="D162" s="132"/>
      <c r="E162" s="132"/>
      <c r="F162" s="94">
        <f>SUM(F156:F160)</f>
        <v>0.26750000000000002</v>
      </c>
      <c r="G162" s="95"/>
      <c r="H162" s="96"/>
      <c r="I162" s="97"/>
      <c r="J162" s="25">
        <f>SUM(J156:J161)</f>
        <v>0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23" t="s">
        <v>192</v>
      </c>
      <c r="C164" s="123"/>
      <c r="D164" s="123"/>
      <c r="E164" s="123"/>
      <c r="F164" s="123"/>
      <c r="G164" s="123"/>
      <c r="H164" s="123"/>
      <c r="I164" s="123"/>
      <c r="J164" s="123"/>
      <c r="K164" s="12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23" t="s">
        <v>193</v>
      </c>
      <c r="C165" s="123"/>
      <c r="D165" s="123"/>
      <c r="E165" s="123"/>
      <c r="F165" s="123"/>
      <c r="G165" s="123"/>
      <c r="H165" s="123"/>
      <c r="I165" s="123"/>
      <c r="J165" s="123"/>
      <c r="K165" s="12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24" t="s">
        <v>194</v>
      </c>
      <c r="C167" s="124"/>
      <c r="D167" s="124"/>
      <c r="E167" s="124"/>
      <c r="F167" s="124"/>
      <c r="G167" s="124"/>
      <c r="H167" s="124"/>
      <c r="I167" s="124"/>
      <c r="J167" s="124"/>
      <c r="K167" s="12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16</v>
      </c>
      <c r="C169" s="120" t="s">
        <v>195</v>
      </c>
      <c r="D169" s="120"/>
      <c r="E169" s="120"/>
      <c r="F169" s="120"/>
      <c r="G169" s="120"/>
      <c r="H169" s="120"/>
      <c r="I169" s="120"/>
      <c r="J169" s="120"/>
      <c r="K169" s="98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29</v>
      </c>
      <c r="C170" s="120" t="s">
        <v>196</v>
      </c>
      <c r="D170" s="120"/>
      <c r="E170" s="120"/>
      <c r="F170" s="120"/>
      <c r="G170" s="120"/>
      <c r="H170" s="120"/>
      <c r="I170" s="120"/>
      <c r="J170" s="120"/>
      <c r="K170" s="98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38</v>
      </c>
      <c r="C171" s="120" t="s">
        <v>197</v>
      </c>
      <c r="D171" s="120"/>
      <c r="E171" s="120"/>
      <c r="F171" s="120"/>
      <c r="G171" s="120"/>
      <c r="H171" s="120"/>
      <c r="I171" s="120"/>
      <c r="J171" s="120"/>
      <c r="K171" s="99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25" t="s">
        <v>198</v>
      </c>
      <c r="D172" s="125"/>
      <c r="E172" s="125"/>
      <c r="F172" s="125"/>
      <c r="G172" s="125"/>
      <c r="H172" s="125"/>
      <c r="I172" s="125"/>
      <c r="J172" s="125"/>
      <c r="K172" s="100" t="e">
        <f>SUM(K169:K171)-0.01</f>
        <v>#DIV/0!</v>
      </c>
      <c r="L172" s="80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0" t="s">
        <v>199</v>
      </c>
      <c r="D173" s="120"/>
      <c r="E173" s="120"/>
      <c r="F173" s="120"/>
      <c r="G173" s="120"/>
      <c r="H173" s="120"/>
      <c r="I173" s="120"/>
      <c r="J173" s="120"/>
      <c r="K173" s="100" t="e">
        <f>K172/(E134*F134)</f>
        <v>#DIV/0!</v>
      </c>
      <c r="L173" s="10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20" t="s">
        <v>200</v>
      </c>
      <c r="D174" s="120"/>
      <c r="E174" s="120"/>
      <c r="F174" s="120"/>
      <c r="G174" s="120"/>
      <c r="H174" s="120"/>
      <c r="I174" s="120"/>
      <c r="J174" s="120"/>
      <c r="K174" s="100" t="e">
        <f>(K152+K162)/(E134*F134)</f>
        <v>#DIV/0!</v>
      </c>
      <c r="L174" s="10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20" t="s">
        <v>201</v>
      </c>
      <c r="D175" s="120"/>
      <c r="E175" s="120"/>
      <c r="F175" s="120"/>
      <c r="G175" s="120"/>
      <c r="H175" s="120"/>
      <c r="I175" s="120"/>
      <c r="J175" s="120"/>
      <c r="K175" s="100">
        <f>J152+J162</f>
        <v>0</v>
      </c>
      <c r="L175" s="10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0" t="s">
        <v>202</v>
      </c>
      <c r="D176" s="120"/>
      <c r="E176" s="120"/>
      <c r="F176" s="120"/>
      <c r="G176" s="120"/>
      <c r="H176" s="120"/>
      <c r="I176" s="120"/>
      <c r="J176" s="120"/>
      <c r="K176" s="100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20" t="s">
        <v>203</v>
      </c>
      <c r="D177" s="120"/>
      <c r="E177" s="120"/>
      <c r="F177" s="120"/>
      <c r="G177" s="120"/>
      <c r="H177" s="120"/>
      <c r="I177" s="120"/>
      <c r="J177" s="120"/>
      <c r="K177" s="100"/>
      <c r="L177" s="3"/>
      <c r="M177" s="102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3"/>
      <c r="C178" s="104"/>
      <c r="D178" s="105"/>
      <c r="E178" s="105"/>
      <c r="F178" s="105"/>
      <c r="G178" s="105"/>
      <c r="H178" s="105"/>
      <c r="I178" s="105"/>
      <c r="J178" s="105"/>
      <c r="K178" s="106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7" t="s">
        <v>204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21" t="s">
        <v>205</v>
      </c>
      <c r="C181" s="121"/>
      <c r="D181" s="121"/>
      <c r="E181" s="3"/>
      <c r="F181" s="3"/>
      <c r="G181" s="3"/>
      <c r="H181" s="3"/>
      <c r="I181" s="3"/>
      <c r="J181" s="3"/>
      <c r="K181" s="107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22" t="s">
        <v>206</v>
      </c>
      <c r="C182" s="122"/>
      <c r="D182" s="122"/>
      <c r="E182" s="3"/>
      <c r="F182" s="3"/>
      <c r="G182" s="3"/>
      <c r="H182" s="122"/>
      <c r="I182" s="122"/>
      <c r="J182" s="122"/>
      <c r="K182" s="122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207</v>
      </c>
      <c r="D184" s="11" t="s">
        <v>208</v>
      </c>
      <c r="E184" s="11" t="s">
        <v>209</v>
      </c>
      <c r="F184" s="11" t="s">
        <v>210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08" t="e">
        <f t="shared" ref="A185:A195" si="8">C185/$L$173</f>
        <v>#DIV/0!</v>
      </c>
      <c r="B185" s="57" t="s">
        <v>113</v>
      </c>
      <c r="C185" s="109">
        <f>D185+E185</f>
        <v>0</v>
      </c>
      <c r="D185" s="110">
        <f>K175</f>
        <v>0</v>
      </c>
      <c r="E185" s="111">
        <f>K177</f>
        <v>0</v>
      </c>
      <c r="F185" s="112">
        <f t="shared" ref="F185:F195" si="9">(C185*10)+(D185*2)</f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08" t="e">
        <f t="shared" si="8"/>
        <v>#REF!</v>
      </c>
      <c r="B186" s="57" t="s">
        <v>114</v>
      </c>
      <c r="C186" s="110" t="e">
        <f>#REF!</f>
        <v>#REF!</v>
      </c>
      <c r="D186" s="110" t="e">
        <f>#REF!</f>
        <v>#REF!</v>
      </c>
      <c r="E186" s="111" t="e">
        <f>#REF!</f>
        <v>#REF!</v>
      </c>
      <c r="F186" s="112" t="e">
        <f t="shared" si="9"/>
        <v>#REF!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08" t="e">
        <f t="shared" si="8"/>
        <v>#REF!</v>
      </c>
      <c r="B187" s="57" t="s">
        <v>116</v>
      </c>
      <c r="C187" s="110" t="e">
        <f>#REF!</f>
        <v>#REF!</v>
      </c>
      <c r="D187" s="110" t="e">
        <f>#REF!</f>
        <v>#REF!</v>
      </c>
      <c r="E187" s="111" t="e">
        <f>#REF!</f>
        <v>#REF!</v>
      </c>
      <c r="F187" s="112" t="e">
        <f t="shared" si="9"/>
        <v>#REF!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08" t="e">
        <f t="shared" si="8"/>
        <v>#REF!</v>
      </c>
      <c r="B188" s="57" t="s">
        <v>118</v>
      </c>
      <c r="C188" s="110" t="e">
        <f>#REF!</f>
        <v>#REF!</v>
      </c>
      <c r="D188" s="110" t="e">
        <f>#REF!</f>
        <v>#REF!</v>
      </c>
      <c r="E188" s="110" t="e">
        <f>#REF!</f>
        <v>#REF!</v>
      </c>
      <c r="F188" s="112" t="e">
        <f t="shared" si="9"/>
        <v>#REF!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08" t="e">
        <f t="shared" si="8"/>
        <v>#REF!</v>
      </c>
      <c r="B189" s="57" t="s">
        <v>120</v>
      </c>
      <c r="C189" s="110" t="e">
        <f>#REF!</f>
        <v>#REF!</v>
      </c>
      <c r="D189" s="110" t="e">
        <f>#REF!</f>
        <v>#REF!</v>
      </c>
      <c r="E189" s="110" t="e">
        <f>#REF!</f>
        <v>#REF!</v>
      </c>
      <c r="F189" s="112" t="e">
        <f t="shared" si="9"/>
        <v>#REF!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08" t="e">
        <f t="shared" si="8"/>
        <v>#REF!</v>
      </c>
      <c r="B190" s="57" t="s">
        <v>122</v>
      </c>
      <c r="C190" s="110" t="e">
        <f>#REF!</f>
        <v>#REF!</v>
      </c>
      <c r="D190" s="110" t="e">
        <f>#REF!</f>
        <v>#REF!</v>
      </c>
      <c r="E190" s="110" t="e">
        <f>#REF!</f>
        <v>#REF!</v>
      </c>
      <c r="F190" s="112" t="e">
        <f t="shared" si="9"/>
        <v>#REF!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08" t="e">
        <f t="shared" si="8"/>
        <v>#REF!</v>
      </c>
      <c r="B191" s="57" t="s">
        <v>124</v>
      </c>
      <c r="C191" s="110" t="e">
        <f>#REF!</f>
        <v>#REF!</v>
      </c>
      <c r="D191" s="110" t="e">
        <f>#REF!</f>
        <v>#REF!</v>
      </c>
      <c r="E191" s="110" t="e">
        <f>#REF!</f>
        <v>#REF!</v>
      </c>
      <c r="F191" s="112" t="e">
        <f t="shared" si="9"/>
        <v>#REF!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08" t="e">
        <f t="shared" si="8"/>
        <v>#REF!</v>
      </c>
      <c r="B192" s="57" t="s">
        <v>126</v>
      </c>
      <c r="C192" s="110" t="e">
        <f>#REF!</f>
        <v>#REF!</v>
      </c>
      <c r="D192" s="110" t="e">
        <f>#REF!</f>
        <v>#REF!</v>
      </c>
      <c r="E192" s="110" t="e">
        <f>#REF!</f>
        <v>#REF!</v>
      </c>
      <c r="F192" s="112" t="e">
        <f t="shared" si="9"/>
        <v>#REF!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08" t="e">
        <f t="shared" si="8"/>
        <v>#REF!</v>
      </c>
      <c r="B193" s="57" t="s">
        <v>128</v>
      </c>
      <c r="C193" s="110" t="e">
        <f>#REF!</f>
        <v>#REF!</v>
      </c>
      <c r="D193" s="110" t="e">
        <f>#REF!</f>
        <v>#REF!</v>
      </c>
      <c r="E193" s="110" t="e">
        <f>#REF!</f>
        <v>#REF!</v>
      </c>
      <c r="F193" s="112" t="e">
        <f t="shared" si="9"/>
        <v>#REF!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08" t="e">
        <f t="shared" si="8"/>
        <v>#REF!</v>
      </c>
      <c r="B194" s="57" t="s">
        <v>130</v>
      </c>
      <c r="C194" s="110" t="e">
        <f>#REF!</f>
        <v>#REF!</v>
      </c>
      <c r="D194" s="110" t="e">
        <f>#REF!</f>
        <v>#REF!</v>
      </c>
      <c r="E194" s="110" t="e">
        <f>#REF!</f>
        <v>#REF!</v>
      </c>
      <c r="F194" s="112" t="e">
        <f t="shared" si="9"/>
        <v>#REF!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08" t="e">
        <f t="shared" si="8"/>
        <v>#REF!</v>
      </c>
      <c r="B195" s="57" t="s">
        <v>132</v>
      </c>
      <c r="C195" s="110" t="e">
        <f>#REF!</f>
        <v>#REF!</v>
      </c>
      <c r="D195" s="110" t="e">
        <f>#REF!</f>
        <v>#REF!</v>
      </c>
      <c r="E195" s="110" t="e">
        <f>#REF!</f>
        <v>#REF!</v>
      </c>
      <c r="F195" s="112" t="e">
        <f t="shared" si="9"/>
        <v>#REF!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7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6</cp:revision>
  <cp:lastPrinted>2024-08-24T11:28:00Z</cp:lastPrinted>
  <dcterms:created xsi:type="dcterms:W3CDTF">2019-11-18T10:59:10Z</dcterms:created>
  <dcterms:modified xsi:type="dcterms:W3CDTF">2024-10-25T14:52:18Z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